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mc:AlternateContent xmlns:mc="http://schemas.openxmlformats.org/markup-compatibility/2006">
    <mc:Choice Requires="x15">
      <x15ac:absPath xmlns:x15ac="http://schemas.microsoft.com/office/spreadsheetml/2010/11/ac" url="C:\Users\Ehsan\Desktop\"/>
    </mc:Choice>
  </mc:AlternateContent>
  <xr:revisionPtr revIDLastSave="0" documentId="13_ncr:1_{068154E7-FC8B-4E25-B2CD-8594DE7FF985}" xr6:coauthVersionLast="47" xr6:coauthVersionMax="47" xr10:uidLastSave="{00000000-0000-0000-0000-000000000000}"/>
  <bookViews>
    <workbookView xWindow="-108" yWindow="-108" windowWidth="23256" windowHeight="12576" tabRatio="924" xr2:uid="{00000000-000D-0000-FFFF-FFFF00000000}"/>
  </bookViews>
  <sheets>
    <sheet name="توضیحات کلی" sheetId="36" r:id="rId1"/>
    <sheet name="متره ابنیه" sheetId="10" r:id="rId2"/>
    <sheet name="برگ مالی ابنیه" sheetId="12" r:id="rId3"/>
    <sheet name="خلاصه مالی ابنیه" sheetId="16" r:id="rId4"/>
    <sheet name="خلاصه ریالی کلی" sheetId="23" r:id="rId5"/>
    <sheet name="توضیحات تعدیل" sheetId="24" r:id="rId6"/>
  </sheets>
  <definedNames>
    <definedName name="_xlnm._FilterDatabase" localSheetId="2" hidden="1">'برگ مالی ابنیه'!$F$1:$F$92</definedName>
    <definedName name="_xlnm._FilterDatabase" localSheetId="3" hidden="1">'خلاصه مالی ابنیه'!$D$1:$D$36</definedName>
    <definedName name="_xlnm._FilterDatabase" localSheetId="1" hidden="1">'متره ابنیه'!$A$1:$A$343</definedName>
    <definedName name="_xlnm.Print_Area" localSheetId="2">'برگ مالی ابنیه'!$A$1:$G$92</definedName>
    <definedName name="_xlnm.Print_Area" localSheetId="4">'خلاصه ریالی کلی'!$A$1:$E$25</definedName>
    <definedName name="_xlnm.Print_Area" localSheetId="3">'خلاصه مالی ابنیه'!$A$1:$D$36</definedName>
    <definedName name="_xlnm.Print_Area" localSheetId="1">'متره ابنیه'!$A$1:$L$64</definedName>
    <definedName name="_xlnm.Print_Titles" localSheetId="2">'برگ مالی ابنیه'!$1:$4</definedName>
    <definedName name="_xlnm.Print_Titles" localSheetId="1">'متره ابنیه'!$1:$4</definedName>
    <definedName name="فهرستبها" localSheetId="2">#REF!</definedName>
    <definedName name="فهرستبها" localSheetId="3">#REF!</definedName>
    <definedName name="فهرستبها">#REF!</definedName>
  </definedNames>
  <calcPr calcId="191029"/>
</workbook>
</file>

<file path=xl/calcChain.xml><?xml version="1.0" encoding="utf-8"?>
<calcChain xmlns="http://schemas.openxmlformats.org/spreadsheetml/2006/main">
  <c r="I44" i="10" l="1"/>
  <c r="R257" i="10"/>
  <c r="Q257" i="10"/>
  <c r="D9" i="12"/>
  <c r="D35" i="16"/>
  <c r="H21" i="10"/>
  <c r="A21" i="10" s="1"/>
  <c r="H20" i="10"/>
  <c r="A20" i="10" s="1"/>
  <c r="J6" i="16"/>
  <c r="J8" i="16"/>
  <c r="J9" i="16"/>
  <c r="J10" i="16"/>
  <c r="K6" i="16"/>
  <c r="J7" i="16"/>
  <c r="K7" i="16"/>
  <c r="K8" i="16"/>
  <c r="K9" i="16"/>
  <c r="K10" i="16"/>
  <c r="J11" i="16"/>
  <c r="H6" i="10"/>
  <c r="A6" i="10" s="1"/>
  <c r="I14" i="16"/>
  <c r="I15" i="16"/>
  <c r="A74" i="12" l="1"/>
  <c r="B74" i="12"/>
  <c r="C74" i="12"/>
  <c r="D74" i="12"/>
  <c r="A75" i="12"/>
  <c r="B75" i="12"/>
  <c r="C75" i="12"/>
  <c r="D75" i="12"/>
  <c r="A76" i="12"/>
  <c r="B76" i="12"/>
  <c r="C76" i="12"/>
  <c r="D76" i="12"/>
  <c r="A77" i="12"/>
  <c r="B77" i="12"/>
  <c r="C77" i="12"/>
  <c r="D77" i="12"/>
  <c r="A78" i="12"/>
  <c r="B78" i="12"/>
  <c r="C78" i="12"/>
  <c r="D78" i="12"/>
  <c r="A79" i="12"/>
  <c r="B79" i="12"/>
  <c r="C79" i="12"/>
  <c r="D79" i="12"/>
  <c r="A80" i="12"/>
  <c r="B80" i="12"/>
  <c r="C80" i="12"/>
  <c r="D80" i="12"/>
  <c r="A81" i="12"/>
  <c r="B81" i="12"/>
  <c r="C81" i="12"/>
  <c r="D81" i="12"/>
  <c r="A82" i="12"/>
  <c r="B82" i="12"/>
  <c r="C82" i="12"/>
  <c r="D82" i="12"/>
  <c r="A83" i="12"/>
  <c r="B83" i="12"/>
  <c r="C83" i="12"/>
  <c r="D83" i="12"/>
  <c r="A84" i="12"/>
  <c r="B84" i="12"/>
  <c r="C84" i="12"/>
  <c r="D84" i="12"/>
  <c r="A85" i="12"/>
  <c r="B85" i="12"/>
  <c r="C85" i="12"/>
  <c r="D85" i="12"/>
  <c r="A86" i="12"/>
  <c r="B86" i="12"/>
  <c r="C86" i="12"/>
  <c r="D86" i="12"/>
  <c r="A87" i="12"/>
  <c r="B87" i="12"/>
  <c r="C87" i="12"/>
  <c r="D87" i="12"/>
  <c r="A88" i="12"/>
  <c r="B88" i="12"/>
  <c r="C88" i="12"/>
  <c r="D88" i="12"/>
  <c r="A89" i="12"/>
  <c r="B89" i="12"/>
  <c r="C89" i="12"/>
  <c r="D89" i="12"/>
  <c r="A90" i="12"/>
  <c r="B90" i="12"/>
  <c r="C90" i="12"/>
  <c r="D90" i="12"/>
  <c r="A8" i="12"/>
  <c r="B8" i="12"/>
  <c r="C8" i="12"/>
  <c r="D8" i="12"/>
  <c r="A9" i="12"/>
  <c r="B9" i="12"/>
  <c r="C9" i="12"/>
  <c r="A10" i="12"/>
  <c r="B10" i="12"/>
  <c r="C10" i="12"/>
  <c r="D10" i="12"/>
  <c r="A11" i="12"/>
  <c r="B11" i="12"/>
  <c r="C11" i="12"/>
  <c r="D11" i="12"/>
  <c r="A12" i="12"/>
  <c r="B12" i="12"/>
  <c r="C12" i="12"/>
  <c r="D12" i="12"/>
  <c r="A13" i="12"/>
  <c r="B13" i="12"/>
  <c r="C13" i="12"/>
  <c r="D13" i="12"/>
  <c r="A14" i="12"/>
  <c r="B14" i="12"/>
  <c r="C14" i="12"/>
  <c r="D14" i="12"/>
  <c r="A15" i="12"/>
  <c r="B15" i="12"/>
  <c r="C15" i="12"/>
  <c r="D15" i="12"/>
  <c r="A16" i="12"/>
  <c r="B16" i="12"/>
  <c r="C16" i="12"/>
  <c r="D16" i="12"/>
  <c r="A17" i="12"/>
  <c r="B17" i="12"/>
  <c r="C17" i="12"/>
  <c r="D17" i="12"/>
  <c r="A18" i="12"/>
  <c r="B18" i="12"/>
  <c r="C18" i="12"/>
  <c r="D18" i="12"/>
  <c r="A19" i="12"/>
  <c r="B19" i="12"/>
  <c r="C19" i="12"/>
  <c r="D19" i="12"/>
  <c r="A20" i="12"/>
  <c r="B20" i="12"/>
  <c r="C20" i="12"/>
  <c r="D20" i="12"/>
  <c r="A21" i="12"/>
  <c r="B21" i="12"/>
  <c r="C21" i="12"/>
  <c r="D21" i="12"/>
  <c r="A22" i="12"/>
  <c r="B22" i="12"/>
  <c r="C22" i="12"/>
  <c r="D22" i="12"/>
  <c r="A23" i="12"/>
  <c r="B23" i="12"/>
  <c r="C23" i="12"/>
  <c r="D23" i="12"/>
  <c r="A24" i="12"/>
  <c r="B24" i="12"/>
  <c r="C24" i="12"/>
  <c r="D24" i="12"/>
  <c r="A25" i="12"/>
  <c r="B25" i="12"/>
  <c r="C25" i="12"/>
  <c r="D25" i="12"/>
  <c r="A26" i="12"/>
  <c r="B26" i="12"/>
  <c r="C26" i="12"/>
  <c r="D26" i="12"/>
  <c r="A27" i="12"/>
  <c r="B27" i="12"/>
  <c r="C27" i="12"/>
  <c r="D27" i="12"/>
  <c r="A28" i="12"/>
  <c r="B28" i="12"/>
  <c r="C28" i="12"/>
  <c r="D28" i="12"/>
  <c r="A29" i="12"/>
  <c r="B29" i="12"/>
  <c r="C29" i="12"/>
  <c r="D29" i="12"/>
  <c r="A30" i="12"/>
  <c r="B30" i="12"/>
  <c r="C30" i="12"/>
  <c r="D30" i="12"/>
  <c r="A31" i="12"/>
  <c r="B31" i="12"/>
  <c r="C31" i="12"/>
  <c r="D31" i="12"/>
  <c r="A32" i="12"/>
  <c r="B32" i="12"/>
  <c r="C32" i="12"/>
  <c r="D32" i="12"/>
  <c r="A33" i="12"/>
  <c r="B33" i="12"/>
  <c r="C33" i="12"/>
  <c r="D33" i="12"/>
  <c r="A34" i="12"/>
  <c r="B34" i="12"/>
  <c r="C34" i="12"/>
  <c r="D34" i="12"/>
  <c r="A35" i="12"/>
  <c r="B35" i="12"/>
  <c r="C35" i="12"/>
  <c r="D35" i="12"/>
  <c r="A36" i="12"/>
  <c r="B36" i="12"/>
  <c r="C36" i="12"/>
  <c r="D36" i="12"/>
  <c r="A37" i="12"/>
  <c r="B37" i="12"/>
  <c r="C37" i="12"/>
  <c r="D37" i="12"/>
  <c r="A38" i="12"/>
  <c r="B38" i="12"/>
  <c r="C38" i="12"/>
  <c r="D38" i="12"/>
  <c r="A39" i="12"/>
  <c r="B39" i="12"/>
  <c r="C39" i="12"/>
  <c r="D39" i="12"/>
  <c r="A40" i="12"/>
  <c r="B40" i="12"/>
  <c r="C40" i="12"/>
  <c r="D40" i="12"/>
  <c r="A41" i="12"/>
  <c r="B41" i="12"/>
  <c r="C41" i="12"/>
  <c r="D41" i="12"/>
  <c r="A42" i="12"/>
  <c r="B42" i="12"/>
  <c r="C42" i="12"/>
  <c r="D42" i="12"/>
  <c r="A43" i="12"/>
  <c r="B43" i="12"/>
  <c r="C43" i="12"/>
  <c r="D43" i="12"/>
  <c r="A44" i="12"/>
  <c r="B44" i="12"/>
  <c r="C44" i="12"/>
  <c r="D44" i="12"/>
  <c r="A45" i="12"/>
  <c r="B45" i="12"/>
  <c r="C45" i="12"/>
  <c r="D45" i="12"/>
  <c r="A46" i="12"/>
  <c r="B46" i="12"/>
  <c r="C46" i="12"/>
  <c r="D46" i="12"/>
  <c r="A47" i="12"/>
  <c r="B47" i="12"/>
  <c r="C47" i="12"/>
  <c r="D47" i="12"/>
  <c r="A48" i="12"/>
  <c r="B48" i="12"/>
  <c r="C48" i="12"/>
  <c r="D48" i="12"/>
  <c r="A49" i="12"/>
  <c r="B49" i="12"/>
  <c r="C49" i="12"/>
  <c r="D49" i="12"/>
  <c r="A50" i="12"/>
  <c r="B50" i="12"/>
  <c r="C50" i="12"/>
  <c r="D50" i="12"/>
  <c r="A51" i="12"/>
  <c r="B51" i="12"/>
  <c r="C51" i="12"/>
  <c r="D51" i="12"/>
  <c r="A52" i="12"/>
  <c r="B52" i="12"/>
  <c r="C52" i="12"/>
  <c r="D52" i="12"/>
  <c r="A53" i="12"/>
  <c r="B53" i="12"/>
  <c r="C53" i="12"/>
  <c r="D53" i="12"/>
  <c r="A54" i="12"/>
  <c r="B54" i="12"/>
  <c r="C54" i="12"/>
  <c r="D54" i="12"/>
  <c r="A55" i="12"/>
  <c r="B55" i="12"/>
  <c r="C55" i="12"/>
  <c r="D55" i="12"/>
  <c r="A56" i="12"/>
  <c r="B56" i="12"/>
  <c r="C56" i="12"/>
  <c r="D56" i="12"/>
  <c r="A57" i="12"/>
  <c r="B57" i="12"/>
  <c r="C57" i="12"/>
  <c r="D57" i="12"/>
  <c r="A58" i="12"/>
  <c r="B58" i="12"/>
  <c r="C58" i="12"/>
  <c r="D58" i="12"/>
  <c r="A59" i="12"/>
  <c r="B59" i="12"/>
  <c r="C59" i="12"/>
  <c r="D59" i="12"/>
  <c r="A60" i="12"/>
  <c r="B60" i="12"/>
  <c r="C60" i="12"/>
  <c r="D60" i="12"/>
  <c r="A61" i="12"/>
  <c r="B61" i="12"/>
  <c r="C61" i="12"/>
  <c r="D61" i="12"/>
  <c r="A62" i="12"/>
  <c r="B62" i="12"/>
  <c r="C62" i="12"/>
  <c r="D62" i="12"/>
  <c r="A63" i="12"/>
  <c r="B63" i="12"/>
  <c r="C63" i="12"/>
  <c r="D63" i="12"/>
  <c r="A64" i="12"/>
  <c r="B64" i="12"/>
  <c r="C64" i="12"/>
  <c r="D64" i="12"/>
  <c r="A65" i="12"/>
  <c r="B65" i="12"/>
  <c r="C65" i="12"/>
  <c r="D65" i="12"/>
  <c r="A66" i="12"/>
  <c r="B66" i="12"/>
  <c r="C66" i="12"/>
  <c r="D66" i="12"/>
  <c r="A67" i="12"/>
  <c r="B67" i="12"/>
  <c r="C67" i="12"/>
  <c r="D67" i="12"/>
  <c r="A68" i="12"/>
  <c r="B68" i="12"/>
  <c r="C68" i="12"/>
  <c r="D68" i="12"/>
  <c r="C73" i="12"/>
  <c r="D73" i="12"/>
  <c r="N275" i="10"/>
  <c r="N274" i="10"/>
  <c r="N273" i="10"/>
  <c r="N272" i="10"/>
  <c r="D7" i="12"/>
  <c r="A7" i="12"/>
  <c r="N205" i="10"/>
  <c r="N204" i="10"/>
  <c r="N203" i="10"/>
  <c r="H23" i="10" l="1"/>
  <c r="A23" i="10" s="1"/>
  <c r="H22" i="10"/>
  <c r="A22" i="10" s="1"/>
  <c r="H19" i="10"/>
  <c r="H18" i="10"/>
  <c r="A18" i="10" s="1"/>
  <c r="H17" i="10"/>
  <c r="A17" i="10" s="1"/>
  <c r="A19" i="10" l="1"/>
  <c r="A5" i="16"/>
  <c r="B7" i="23" l="1"/>
  <c r="D6" i="23"/>
  <c r="B6" i="23"/>
  <c r="D5" i="23"/>
  <c r="B5" i="23"/>
  <c r="B4" i="23"/>
  <c r="N259" i="10" l="1"/>
  <c r="N278" i="10" l="1"/>
  <c r="N277" i="10"/>
  <c r="A73" i="12" l="1"/>
  <c r="B73" i="12"/>
  <c r="B7" i="12"/>
  <c r="C7" i="12"/>
  <c r="N199" i="10" l="1"/>
  <c r="N200" i="10"/>
  <c r="N201" i="10"/>
  <c r="N202" i="10"/>
  <c r="N206" i="10"/>
  <c r="N207" i="10"/>
  <c r="N208" i="10"/>
  <c r="N209" i="10"/>
  <c r="N210" i="10"/>
  <c r="N211" i="10"/>
  <c r="N212" i="10"/>
  <c r="N213" i="10"/>
  <c r="N214" i="10"/>
  <c r="N215" i="10"/>
  <c r="N216" i="10"/>
  <c r="N217" i="10"/>
  <c r="N218" i="10"/>
  <c r="N219" i="10"/>
  <c r="N220" i="10"/>
  <c r="N221" i="10"/>
  <c r="N222" i="10"/>
  <c r="N223" i="10"/>
  <c r="N224" i="10"/>
  <c r="N225" i="10"/>
  <c r="N226" i="10"/>
  <c r="N227" i="10"/>
  <c r="N228" i="10"/>
  <c r="N229" i="10"/>
  <c r="N230" i="10"/>
  <c r="N231" i="10"/>
  <c r="N232" i="10"/>
  <c r="N233" i="10"/>
  <c r="N234" i="10"/>
  <c r="N235" i="10"/>
  <c r="N236" i="10"/>
  <c r="N237" i="10"/>
  <c r="N238" i="10"/>
  <c r="N239" i="10"/>
  <c r="N240" i="10"/>
  <c r="N241" i="10"/>
  <c r="N242" i="10"/>
  <c r="N243" i="10"/>
  <c r="N244" i="10"/>
  <c r="N245" i="10"/>
  <c r="N246" i="10"/>
  <c r="N247" i="10"/>
  <c r="N248" i="10"/>
  <c r="N249" i="10"/>
  <c r="N250" i="10"/>
  <c r="N251" i="10"/>
  <c r="N252" i="10"/>
  <c r="N253" i="10"/>
  <c r="N254" i="10"/>
  <c r="N255" i="10"/>
  <c r="N256" i="10"/>
  <c r="N257" i="10"/>
  <c r="N258" i="10"/>
  <c r="N260" i="10"/>
  <c r="N261" i="10"/>
  <c r="N262" i="10"/>
  <c r="N263" i="10"/>
  <c r="N264" i="10"/>
  <c r="N265" i="10"/>
  <c r="N266" i="10"/>
  <c r="N267" i="10"/>
  <c r="N268" i="10"/>
  <c r="N269" i="10"/>
  <c r="N270" i="10"/>
  <c r="N271" i="10"/>
  <c r="N276" i="10"/>
  <c r="N198" i="10"/>
  <c r="R258" i="10" l="1"/>
  <c r="R259" i="10"/>
  <c r="Q258" i="10"/>
  <c r="Q259" i="10"/>
  <c r="N197" i="10" l="1"/>
  <c r="J24" i="10" l="1"/>
  <c r="J44" i="10"/>
  <c r="J54" i="10"/>
  <c r="J64" i="10"/>
  <c r="J34" i="10"/>
  <c r="J14" i="10"/>
  <c r="A72" i="12" l="1"/>
  <c r="A6" i="12"/>
  <c r="B6" i="12"/>
  <c r="D72" i="12" l="1"/>
  <c r="D6" i="12"/>
  <c r="C72" i="12" l="1"/>
  <c r="B72" i="12"/>
  <c r="C6" i="12"/>
  <c r="H57" i="10" l="1"/>
  <c r="A57" i="10" s="1"/>
  <c r="H58" i="10"/>
  <c r="A58" i="10" s="1"/>
  <c r="H59" i="10"/>
  <c r="A59" i="10" s="1"/>
  <c r="H60" i="10"/>
  <c r="A60" i="10" s="1"/>
  <c r="H61" i="10"/>
  <c r="A61" i="10" s="1"/>
  <c r="H62" i="10"/>
  <c r="A62" i="10" s="1"/>
  <c r="H63" i="10"/>
  <c r="A63" i="10" s="1"/>
  <c r="H47" i="10"/>
  <c r="A47" i="10" s="1"/>
  <c r="H48" i="10"/>
  <c r="A48" i="10" s="1"/>
  <c r="H49" i="10"/>
  <c r="A49" i="10" s="1"/>
  <c r="H50" i="10"/>
  <c r="A50" i="10" s="1"/>
  <c r="H51" i="10"/>
  <c r="A51" i="10" s="1"/>
  <c r="H52" i="10"/>
  <c r="A52" i="10" s="1"/>
  <c r="H53" i="10"/>
  <c r="A53" i="10" s="1"/>
  <c r="H37" i="10"/>
  <c r="A37" i="10" s="1"/>
  <c r="H38" i="10"/>
  <c r="A38" i="10" s="1"/>
  <c r="H39" i="10"/>
  <c r="A39" i="10" s="1"/>
  <c r="H40" i="10"/>
  <c r="A40" i="10" s="1"/>
  <c r="H41" i="10"/>
  <c r="A41" i="10" s="1"/>
  <c r="H42" i="10"/>
  <c r="A42" i="10" s="1"/>
  <c r="H43" i="10"/>
  <c r="A43" i="10" s="1"/>
  <c r="H27" i="10"/>
  <c r="A27" i="10" s="1"/>
  <c r="H28" i="10"/>
  <c r="A28" i="10" s="1"/>
  <c r="H29" i="10"/>
  <c r="A29" i="10" s="1"/>
  <c r="H30" i="10"/>
  <c r="A30" i="10" s="1"/>
  <c r="H31" i="10"/>
  <c r="A31" i="10" s="1"/>
  <c r="H32" i="10"/>
  <c r="A32" i="10" s="1"/>
  <c r="H33" i="10"/>
  <c r="A33" i="10" s="1"/>
  <c r="H7" i="10"/>
  <c r="A7" i="10" s="1"/>
  <c r="H8" i="10"/>
  <c r="A8" i="10" s="1"/>
  <c r="H9" i="10"/>
  <c r="A9" i="10" s="1"/>
  <c r="H10" i="10"/>
  <c r="A10" i="10" s="1"/>
  <c r="H11" i="10"/>
  <c r="H12" i="10"/>
  <c r="A12" i="10" s="1"/>
  <c r="H13" i="10"/>
  <c r="A13" i="10" s="1"/>
  <c r="A5" i="10"/>
  <c r="H56" i="10"/>
  <c r="A56" i="10" s="1"/>
  <c r="H36" i="10"/>
  <c r="A36" i="10" s="1"/>
  <c r="H26" i="10"/>
  <c r="A26" i="10" s="1"/>
  <c r="H16" i="10"/>
  <c r="K2" i="10"/>
  <c r="K1" i="10"/>
  <c r="F2" i="12"/>
  <c r="F1" i="12"/>
  <c r="D2" i="16"/>
  <c r="D1" i="16"/>
  <c r="B2" i="16"/>
  <c r="E2" i="10" s="1"/>
  <c r="A2" i="16"/>
  <c r="B1" i="16"/>
  <c r="E1" i="10" s="1"/>
  <c r="A1" i="16"/>
  <c r="A55" i="10"/>
  <c r="A45" i="10"/>
  <c r="A35" i="10"/>
  <c r="A25" i="10"/>
  <c r="A15" i="10"/>
  <c r="A2" i="12"/>
  <c r="A2" i="10"/>
  <c r="A16" i="10" l="1"/>
  <c r="I24" i="10"/>
  <c r="A11" i="10"/>
  <c r="I14" i="10"/>
  <c r="C1" i="12"/>
  <c r="C2" i="12"/>
  <c r="I34" i="10"/>
  <c r="A44" i="10"/>
  <c r="A24" i="10"/>
  <c r="A54" i="10"/>
  <c r="A64" i="10"/>
  <c r="A34" i="10"/>
  <c r="G46" i="10"/>
  <c r="H46" i="10" s="1"/>
  <c r="A46" i="10" s="1"/>
  <c r="I64" i="10"/>
  <c r="A14" i="10"/>
  <c r="A1" i="10"/>
  <c r="A1" i="12"/>
  <c r="I54" i="10" l="1"/>
  <c r="E73" i="12" l="1"/>
  <c r="F73" i="12" s="1"/>
  <c r="E6" i="12"/>
  <c r="F6" i="12" s="1"/>
  <c r="E88" i="12"/>
  <c r="F88" i="12" s="1"/>
  <c r="E7" i="12"/>
  <c r="F7" i="12" s="1"/>
  <c r="E66" i="12" l="1"/>
  <c r="F66" i="12" s="1"/>
  <c r="E76" i="12"/>
  <c r="F76" i="12" s="1"/>
  <c r="E53" i="12"/>
  <c r="F53" i="12" s="1"/>
  <c r="E10" i="12"/>
  <c r="F10" i="12" s="1"/>
  <c r="E27" i="12"/>
  <c r="F27" i="12" s="1"/>
  <c r="E79" i="12"/>
  <c r="F79" i="12" s="1"/>
  <c r="E41" i="12"/>
  <c r="F41" i="12" s="1"/>
  <c r="E8" i="12"/>
  <c r="F8" i="12" s="1"/>
  <c r="E20" i="12"/>
  <c r="F20" i="12" s="1"/>
  <c r="E90" i="12"/>
  <c r="F90" i="12" s="1"/>
  <c r="E15" i="12"/>
  <c r="F15" i="12" s="1"/>
  <c r="E80" i="12"/>
  <c r="F80" i="12" s="1"/>
  <c r="E86" i="12"/>
  <c r="F86" i="12" s="1"/>
  <c r="E65" i="12"/>
  <c r="F65" i="12" s="1"/>
  <c r="E12" i="12"/>
  <c r="F12" i="12" s="1"/>
  <c r="E21" i="12"/>
  <c r="F21" i="12" s="1"/>
  <c r="E59" i="12"/>
  <c r="F59" i="12" s="1"/>
  <c r="E58" i="12"/>
  <c r="F58" i="12" s="1"/>
  <c r="E42" i="12"/>
  <c r="F42" i="12" s="1"/>
  <c r="E39" i="12"/>
  <c r="F39" i="12" s="1"/>
  <c r="E83" i="12"/>
  <c r="F83" i="12" s="1"/>
  <c r="E81" i="12"/>
  <c r="F81" i="12" s="1"/>
  <c r="E47" i="12"/>
  <c r="F47" i="12" s="1"/>
  <c r="E89" i="12"/>
  <c r="F89" i="12" s="1"/>
  <c r="E67" i="12"/>
  <c r="F67" i="12" s="1"/>
  <c r="E52" i="12"/>
  <c r="F52" i="12" s="1"/>
  <c r="E9" i="12"/>
  <c r="F9" i="12" s="1"/>
  <c r="E19" i="12"/>
  <c r="F19" i="12" s="1"/>
  <c r="E13" i="12"/>
  <c r="F13" i="12" s="1"/>
  <c r="E87" i="12"/>
  <c r="F87" i="12" s="1"/>
  <c r="E64" i="12"/>
  <c r="F64" i="12" s="1"/>
  <c r="E11" i="12"/>
  <c r="F11" i="12" s="1"/>
  <c r="E23" i="12"/>
  <c r="F23" i="12" s="1"/>
  <c r="E82" i="12"/>
  <c r="F82" i="12" s="1"/>
  <c r="E68" i="12"/>
  <c r="F68" i="12" s="1"/>
  <c r="E62" i="12"/>
  <c r="F62" i="12" s="1"/>
  <c r="E78" i="12"/>
  <c r="F78" i="12" s="1"/>
  <c r="E14" i="12"/>
  <c r="F14" i="12" s="1"/>
  <c r="E24" i="12"/>
  <c r="F24" i="12" s="1"/>
  <c r="E17" i="12"/>
  <c r="F17" i="12" s="1"/>
  <c r="E18" i="12"/>
  <c r="F18" i="12" s="1"/>
  <c r="E55" i="12"/>
  <c r="F55" i="12" s="1"/>
  <c r="E37" i="12"/>
  <c r="F37" i="12" s="1"/>
  <c r="E36" i="12"/>
  <c r="F36" i="12" s="1"/>
  <c r="E51" i="12"/>
  <c r="F51" i="12" s="1"/>
  <c r="E45" i="12"/>
  <c r="F45" i="12" s="1"/>
  <c r="E44" i="12"/>
  <c r="F44" i="12" s="1"/>
  <c r="E48" i="12"/>
  <c r="F48" i="12" s="1"/>
  <c r="E28" i="12"/>
  <c r="F28" i="12" s="1"/>
  <c r="E38" i="12"/>
  <c r="F38" i="12" s="1"/>
  <c r="E16" i="12"/>
  <c r="F16" i="12" s="1"/>
  <c r="E75" i="12"/>
  <c r="F75" i="12" s="1"/>
  <c r="E46" i="12"/>
  <c r="F46" i="12" s="1"/>
  <c r="E22" i="12"/>
  <c r="F22" i="12" s="1"/>
  <c r="E56" i="12"/>
  <c r="F56" i="12" s="1"/>
  <c r="E85" i="12"/>
  <c r="F85" i="12" s="1"/>
  <c r="E31" i="12"/>
  <c r="F31" i="12" s="1"/>
  <c r="E84" i="12"/>
  <c r="F84" i="12" s="1"/>
  <c r="E35" i="12"/>
  <c r="F35" i="12" s="1"/>
  <c r="E54" i="12"/>
  <c r="F54" i="12" s="1"/>
  <c r="E40" i="12"/>
  <c r="F40" i="12" s="1"/>
  <c r="E61" i="12"/>
  <c r="F61" i="12" s="1"/>
  <c r="E49" i="12"/>
  <c r="F49" i="12" s="1"/>
  <c r="E30" i="12"/>
  <c r="F30" i="12" s="1"/>
  <c r="E34" i="12"/>
  <c r="F34" i="12" s="1"/>
  <c r="E60" i="12"/>
  <c r="F60" i="12" s="1"/>
  <c r="E25" i="12"/>
  <c r="F25" i="12" s="1"/>
  <c r="E57" i="12"/>
  <c r="F57" i="12" s="1"/>
  <c r="E32" i="12"/>
  <c r="F32" i="12" s="1"/>
  <c r="E74" i="12"/>
  <c r="F74" i="12" s="1"/>
  <c r="E77" i="12"/>
  <c r="F77" i="12" s="1"/>
  <c r="E43" i="12"/>
  <c r="F43" i="12" s="1"/>
  <c r="E29" i="12"/>
  <c r="F29" i="12" s="1"/>
  <c r="E50" i="12"/>
  <c r="F50" i="12" s="1"/>
  <c r="E63" i="12"/>
  <c r="F63" i="12" s="1"/>
  <c r="E26" i="12"/>
  <c r="F26" i="12" s="1"/>
  <c r="E33" i="12"/>
  <c r="F33" i="12" s="1"/>
  <c r="E72" i="12"/>
  <c r="F72" i="12" s="1"/>
  <c r="F92" i="12" l="1"/>
  <c r="C6" i="16" s="1"/>
  <c r="F91" i="12"/>
  <c r="B6" i="16" s="1"/>
  <c r="F70" i="12"/>
  <c r="C5" i="16" s="1"/>
  <c r="C34" i="16" l="1"/>
  <c r="D6" i="16"/>
  <c r="F69" i="12" l="1"/>
  <c r="B5" i="16" l="1"/>
  <c r="D5" i="16" l="1"/>
  <c r="D34" i="16" s="1"/>
  <c r="B35" i="16" s="1"/>
  <c r="B36" i="16" s="1"/>
  <c r="D10" i="23" s="1"/>
  <c r="D13" i="23" s="1"/>
  <c r="B34" i="16"/>
</calcChain>
</file>

<file path=xl/sharedStrings.xml><?xml version="1.0" encoding="utf-8"?>
<sst xmlns="http://schemas.openxmlformats.org/spreadsheetml/2006/main" count="555" uniqueCount="286">
  <si>
    <t xml:space="preserve"> شماره فهرست بها </t>
  </si>
  <si>
    <t xml:space="preserve">    شرح رديف فهرست بها     </t>
  </si>
  <si>
    <t xml:space="preserve"> واحد رديف </t>
  </si>
  <si>
    <t xml:space="preserve"> بهاي واحد برآورد </t>
  </si>
  <si>
    <t xml:space="preserve"> عنوان فصل </t>
  </si>
  <si>
    <t xml:space="preserve"> فصل </t>
  </si>
  <si>
    <t xml:space="preserve"> رشته </t>
  </si>
  <si>
    <t>مترمربع</t>
  </si>
  <si>
    <t>ابنيه</t>
  </si>
  <si>
    <t>اصله</t>
  </si>
  <si>
    <t>مترطول</t>
  </si>
  <si>
    <t>مترمكعب</t>
  </si>
  <si>
    <t>عدد</t>
  </si>
  <si>
    <t>لنگه</t>
  </si>
  <si>
    <t>فصل‏دوم.عمليات‏خاكي‏بادست</t>
  </si>
  <si>
    <t>مترمکعب</t>
  </si>
  <si>
    <t xml:space="preserve">شرح </t>
  </si>
  <si>
    <t>تعداد</t>
  </si>
  <si>
    <t>طول</t>
  </si>
  <si>
    <t>عرض</t>
  </si>
  <si>
    <t>ارتفاع / ضخامت</t>
  </si>
  <si>
    <t>فرعی</t>
  </si>
  <si>
    <t>جمع</t>
  </si>
  <si>
    <t>واحد</t>
  </si>
  <si>
    <t>توضیحات</t>
  </si>
  <si>
    <t>جمع ردیف</t>
  </si>
  <si>
    <t>ردیف</t>
  </si>
  <si>
    <t>شرح</t>
  </si>
  <si>
    <t>بها واحد</t>
  </si>
  <si>
    <t>مقدار</t>
  </si>
  <si>
    <t>ریال</t>
  </si>
  <si>
    <t>بــــــــــــــرگ ریـــــــــز متـــــــــــــــــره</t>
  </si>
  <si>
    <t>بـــــــــــــــــرگ مــالــــــــی</t>
  </si>
  <si>
    <t>تجهیز و برچیدن کار گاه</t>
  </si>
  <si>
    <t>وزن</t>
  </si>
  <si>
    <t>010101</t>
  </si>
  <si>
    <t>010102</t>
  </si>
  <si>
    <t>010201</t>
  </si>
  <si>
    <t>010202</t>
  </si>
  <si>
    <t>010203</t>
  </si>
  <si>
    <t>010204</t>
  </si>
  <si>
    <t>010205</t>
  </si>
  <si>
    <t>010206</t>
  </si>
  <si>
    <t>010207</t>
  </si>
  <si>
    <t>010208</t>
  </si>
  <si>
    <t>010209</t>
  </si>
  <si>
    <t>010210</t>
  </si>
  <si>
    <t>010211</t>
  </si>
  <si>
    <t>010212</t>
  </si>
  <si>
    <t>010301</t>
  </si>
  <si>
    <t>010302</t>
  </si>
  <si>
    <t>010401</t>
  </si>
  <si>
    <t>010402</t>
  </si>
  <si>
    <t>010403</t>
  </si>
  <si>
    <t>010404</t>
  </si>
  <si>
    <t>010405</t>
  </si>
  <si>
    <t>010406</t>
  </si>
  <si>
    <t>010407</t>
  </si>
  <si>
    <t>010408</t>
  </si>
  <si>
    <t>010501</t>
  </si>
  <si>
    <t>010502</t>
  </si>
  <si>
    <t>010503</t>
  </si>
  <si>
    <t>010504</t>
  </si>
  <si>
    <t>010505</t>
  </si>
  <si>
    <t>010506</t>
  </si>
  <si>
    <t>010507</t>
  </si>
  <si>
    <t>010508</t>
  </si>
  <si>
    <t>010509</t>
  </si>
  <si>
    <t>010510</t>
  </si>
  <si>
    <t>010512</t>
  </si>
  <si>
    <t>010513</t>
  </si>
  <si>
    <t>010514</t>
  </si>
  <si>
    <t>010515</t>
  </si>
  <si>
    <t>010601</t>
  </si>
  <si>
    <t>010602</t>
  </si>
  <si>
    <t>010603</t>
  </si>
  <si>
    <t>010604</t>
  </si>
  <si>
    <t>010605</t>
  </si>
  <si>
    <t>010606</t>
  </si>
  <si>
    <t>020101</t>
  </si>
  <si>
    <t>020102</t>
  </si>
  <si>
    <t>020104</t>
  </si>
  <si>
    <t>020201</t>
  </si>
  <si>
    <t>020202</t>
  </si>
  <si>
    <t>020301</t>
  </si>
  <si>
    <t>020401</t>
  </si>
  <si>
    <t>020402</t>
  </si>
  <si>
    <t>020501</t>
  </si>
  <si>
    <t>020502</t>
  </si>
  <si>
    <t>020503</t>
  </si>
  <si>
    <t>020504</t>
  </si>
  <si>
    <t>متر طول</t>
  </si>
  <si>
    <t>*</t>
  </si>
  <si>
    <t>1*</t>
  </si>
  <si>
    <t>تخریب</t>
  </si>
  <si>
    <t>2*</t>
  </si>
  <si>
    <t>مبلغ فهرست بها</t>
  </si>
  <si>
    <t>ستاره دار</t>
  </si>
  <si>
    <t>جمع فصل فهرست بها</t>
  </si>
  <si>
    <t>جمع فصل ستاره دار</t>
  </si>
  <si>
    <t>فصل‏دوم.</t>
  </si>
  <si>
    <t>020105</t>
  </si>
  <si>
    <t>020106</t>
  </si>
  <si>
    <t>مصالح پایکار</t>
  </si>
  <si>
    <t>‏فصل‏اول.‏</t>
  </si>
  <si>
    <t>عمليات‏تخريب</t>
  </si>
  <si>
    <t>عمليات‏خاكي‏بادست</t>
  </si>
  <si>
    <t>بنام خدا.</t>
  </si>
  <si>
    <t xml:space="preserve">    مقادیر هر فصل همزمان به صفحه محاسبه تعدیل نیز فرستاده میشود (توضیحات مربوط به تعدیل در صفحه جداگانه داده شده).           </t>
  </si>
  <si>
    <t xml:space="preserve">   ضرایب پیمان را فقط در صفحه "مالی ابنیه " وارد کنید .بطور اتوماتیک به مالی مکانیک و برق منتقل میشود.                     </t>
  </si>
  <si>
    <t>010121</t>
  </si>
  <si>
    <t>010122</t>
  </si>
  <si>
    <t>010123</t>
  </si>
  <si>
    <t>010124</t>
  </si>
  <si>
    <t>تخریب1</t>
  </si>
  <si>
    <t>تخریب 2</t>
  </si>
  <si>
    <t>خاکی بادست 2</t>
  </si>
  <si>
    <t>-</t>
  </si>
  <si>
    <t xml:space="preserve"> اطلاعات پروژه</t>
  </si>
  <si>
    <r>
      <t xml:space="preserve">جمع ریالی هر فصل از هر فهرست بها بصورت اتوماتیک به صفحه تعدیل مربوطه (ستون </t>
    </r>
    <r>
      <rPr>
        <b/>
        <sz val="16"/>
        <color rgb="FFFF0000"/>
        <rFont val="B Lotus"/>
        <charset val="178"/>
      </rPr>
      <t>مبلغ صورت وضعیت فعلی</t>
    </r>
    <r>
      <rPr>
        <b/>
        <sz val="16"/>
        <color theme="1"/>
        <rFont val="B Lotus"/>
        <charset val="178"/>
      </rPr>
      <t>) منتقل میشود.</t>
    </r>
  </si>
  <si>
    <t>ملاحظات</t>
  </si>
  <si>
    <t>برچیدن هر نوع سفال بام.</t>
  </si>
  <si>
    <t>020703</t>
  </si>
  <si>
    <t>020701</t>
  </si>
  <si>
    <t>020702</t>
  </si>
  <si>
    <t xml:space="preserve"> جمع و ضرب هر آیتم به صورت اتوماتیک محاسبه شده به صفحه مربوطه (ابنیه،مکانیک و برق) منتقل و ریالی شده و از آنجا، جمع هر فصل به صفحه مالی منتقل میشود.    </t>
  </si>
  <si>
    <t xml:space="preserve"> سپس به انتهای فصل مربوطه مراجعه شود (در انتهای هر فصل 3 ردیف آیتم ستاره دار پیش بینی شده است) و در قسمت آیتم های ستاره دار، در ستون P شماره آیتم مورد نظر (شماره آیتم انتخابی حتما باید از آخرین شماره آیتم فصل بیشتر باشد)، </t>
  </si>
  <si>
    <t>در ستون T شرح آیتم مورد نظر و در ستون V,U واحد و مبلغ مورد نظر آیتم ستاره دار را وارد کنید. سپس به صفحه متره مراجعه کرده و از منوی کرکره ای فصل مربوطه، آیتم ستاره دار وارد شده را از انتهای لیست انتخاب کرده و مقادیر مربوط به آن را وارد کنید</t>
  </si>
  <si>
    <t xml:space="preserve">در صورتیکه فصلی بیش از سه آیتم ستاره دار داشت، در صفحه متره به سطر 4000 به بعد و ستون P-V مراجعه شود در بانک اطلاعات فهرست بها اضافه شود. </t>
  </si>
  <si>
    <t>سپس در قسمت متره روی منوی کرکره ای انتخاب آیتم فصل (سلول B5,15,25 ,...از فصل مربوطه) کلید کرده و در سربرگ DATA قسمت DATA TOOLS و سپس قسمت  DATA VALIDATION  مراجعه کرده  و از قسمت SOURCE</t>
  </si>
  <si>
    <t xml:space="preserve"> آیتم های فصل را انتخاب کرده و اصلاح شوند. سپس به شیت ابنیه رفته و در انتهای فصل به تعداد آیتم های اضافه شده از آخرین آیتم فصل کپی گرفته و در انتها INSERT می کنید. همچنین در شیت ابنیه باید فرمول جمع آیتم های ستاره دار اصلاح شود.</t>
  </si>
  <si>
    <t xml:space="preserve">      جمع هریک از رشته های سه گانه، با درنظر گرفتن کلیه ضرایب به صفحه " خلاصه ریالی کلی " منتقل میگردد.(اتوماتیک)                  </t>
  </si>
  <si>
    <t>ضرب ضرایب فصول</t>
  </si>
  <si>
    <t>ضرب ضرایب پایکار</t>
  </si>
  <si>
    <t>!فقط محتویات سلولهای دارای این رنگ را تغییر دهید. از تغییر سایر سلولها خودداری فرمائید.مبالغ هر فصل بصورت خودکار منتقل میگردند.</t>
  </si>
  <si>
    <t>در پایان در صورت تمایل می توانید براساس ستون جمع فصل ( ستون D) اعداد صفر را فیلتر نمائید. در این حالت فقط فصولی که دارای عدد باشند نمایش داده می شود.</t>
  </si>
  <si>
    <t>فهرست بها:</t>
  </si>
  <si>
    <t>خاکی با دست</t>
  </si>
  <si>
    <t xml:space="preserve"> از تغییر محتویات سلولها خودداری فرمائید. مقادیر بصورت خودکار از متره نقل میگردند. در پایان براساس ستون جمع (ستون F) اعداد صفر را فیلتر نمائید.</t>
  </si>
  <si>
    <t>فصل 1</t>
  </si>
  <si>
    <t>فصل 2</t>
  </si>
  <si>
    <t>فصل‏دوم. عمليات‏خاكي‏بادست</t>
  </si>
  <si>
    <t>فقط در سلول های مشابه B5 از لیست کرکره ای، ردیف مورد نظر را انتخاب و در بخش متره (تعداد، طول، عرض، ارتفاع/ضخامت و وزن) اعداد مورد نظر را وارد کنید و از تغییر محتویات سایرسلول ها خودداری فرمائیـد. در پایان براساس ستون ردیف فهرست بها (ستون A) سلولهای دارای عدد 0 و N/A#  را فیلتر نمائید.</t>
  </si>
  <si>
    <t>مدت اجرا پروژه به ماه</t>
  </si>
  <si>
    <r>
      <t xml:space="preserve">برای استفاده از نرم افزار، ابتدا در </t>
    </r>
    <r>
      <rPr>
        <b/>
        <sz val="16"/>
        <color rgb="FFFF0000"/>
        <rFont val="B Lotus"/>
        <charset val="178"/>
      </rPr>
      <t xml:space="preserve">صفحه خلاصه تعدیل </t>
    </r>
    <r>
      <rPr>
        <b/>
        <sz val="16"/>
        <color theme="1"/>
        <rFont val="B Lotus"/>
        <charset val="178"/>
      </rPr>
      <t>قسمت هایی که رنگی شده است را بر اساس اطلاعات پروژه تکمیل نمایید و از تغییر محتویات سایر سلول ها خودداری فرمایید.</t>
    </r>
  </si>
  <si>
    <t>ضریب بالاسری</t>
  </si>
  <si>
    <t>ضریب منطقه ای</t>
  </si>
  <si>
    <t>ضریب ارتفاع</t>
  </si>
  <si>
    <t>ضریب طبقات</t>
  </si>
  <si>
    <t>ضریب تجهیز و برچیدن کارگاه</t>
  </si>
  <si>
    <t>پیوست 1. مصالح پایکار (70 درصد مبلغ کل)</t>
  </si>
  <si>
    <r>
      <t xml:space="preserve">برای وارد کردن صورت وضعیت ابتدا به شیت های </t>
    </r>
    <r>
      <rPr>
        <b/>
        <sz val="16"/>
        <color rgb="FFFF0000"/>
        <rFont val="B Lotus"/>
        <charset val="178"/>
      </rPr>
      <t>متره ابنیه یا متره مکانیک یا متره برق</t>
    </r>
    <r>
      <rPr>
        <b/>
        <sz val="16"/>
        <color theme="1"/>
        <rFont val="B Lotus"/>
        <charset val="178"/>
      </rPr>
      <t xml:space="preserve">، مراجعه کرده و آیتم های هر فصل را در قسمت مربوطه با </t>
    </r>
    <r>
      <rPr>
        <b/>
        <sz val="16"/>
        <color rgb="FFFF0000"/>
        <rFont val="B Lotus"/>
        <charset val="178"/>
      </rPr>
      <t>انتخاب از سلول های مشابه (...,B 5,15)</t>
    </r>
    <r>
      <rPr>
        <b/>
        <sz val="16"/>
        <color theme="1"/>
        <rFont val="B Lotus"/>
        <charset val="178"/>
      </rPr>
      <t xml:space="preserve"> و از منوی کرکره ای انتخاب و اعداد و احجام مربوط به متره آیتم ها را در زیر آیتم مربوطه، وارد کنید. از نوشتن آیتم های تکراری پرهیز کنید و در صورتی که به ردیف های بیشتری جهت نوشتن ریزمتره نیاز بود با کپی گرفتن از ریزمتره ها و insert کردن به هر تعدادی که لازم دارید اضافه کنید.     </t>
    </r>
  </si>
  <si>
    <t>سپس به سربرگ تعدیل ابنیه مراجعه کرده و مبالغ صورت وضعیت های قبلی را در محل های تعیین شده وارد نمایید. همچنین به طور مشابه به سربرگ های تعدیل مکانیک و برق (در صورت وجود مبالغ برق و مکانیک) نیز مراجعه کنید و مبالغ صورت وضعیت های قبلی را در محل های مشخص شده وارد نمایید.</t>
  </si>
  <si>
    <t>سپس به سربرگ تعدیل ابنیه بازگشته و سلول های c7 , c8 را که مربوط به شاخص های دوره انجام کار می باشد  با توجه به دوره انجام کارکرد صورت وضعیت، از منو کرکره ای انتخاب نمایید.</t>
  </si>
  <si>
    <t xml:space="preserve">خلاصه مالی کل </t>
  </si>
  <si>
    <t>مبلغ کل (ریال)</t>
  </si>
  <si>
    <t>جمع کل کارکرد (ریال)</t>
  </si>
  <si>
    <t>خاکی با دست 1</t>
  </si>
  <si>
    <t>مقادیر متره ابنیه به صورت اتومات به صفحه حمل منتقل شده و فقط در صفحه حمل باید فاصله حمل مصالح وارد شود سپس نرم افزار مقادیر را براساس فواصل، محاسبه کرده و به صفحه متره و مالی منتقل می کند. فقط در صورتی که از آیتم های حمل آب (280401)</t>
  </si>
  <si>
    <t>و حمل دریایی مصالح (280501 تا 280505) می خواهید استفاده کنید باید به صورت دستی در انتهای فصل 28 مقادیر را وارد کنید.</t>
  </si>
  <si>
    <t>سلول های c7 , c8 مشخص می کند که نرم افزار با شاخص های چه دورهای تعدیل را محاسبه کند به عنوان مثال اگر دوره کارکرد شما در سه ماه سوم و چهارم 97 باشد برای سلول c7 باید از منو کرکره ای سوم 97 را انتخاب کرد و برای سلول c8 چهارم 97 را انتخاب کرد. اما اگر دوره کارکرد شما سوم 98 یا چهارم 98 باشد چون هنوز شاخص های سوم و چهارم سال 98 ابلاغ نشده است برای سلول c7 یا c8 باید تعیین نمایید که از شاخص های چه دوره ای جهت محاسبات استفاده کند که در این صورت معمولا دوره قبلی  یعنی دوم 98 ملاک قرار می گیرد. بنابراین در سلول های c7 , c8 باید دوم 98 را انتخاب کرد</t>
  </si>
  <si>
    <t>جمع کل فهرست بها رشته ابنیه</t>
  </si>
  <si>
    <t>جمع کل فهرست بها رشته تأسیسات مکانیکی</t>
  </si>
  <si>
    <t>010125</t>
  </si>
  <si>
    <t>010126</t>
  </si>
  <si>
    <t>010127</t>
  </si>
  <si>
    <t>010220</t>
  </si>
  <si>
    <t>010230</t>
  </si>
  <si>
    <t>010409</t>
  </si>
  <si>
    <t>010410</t>
  </si>
  <si>
    <t>010412</t>
  </si>
  <si>
    <t>010516</t>
  </si>
  <si>
    <t>010517</t>
  </si>
  <si>
    <t>010518</t>
  </si>
  <si>
    <t>010607</t>
  </si>
  <si>
    <t>کندن و خارج کردن بوته و ریشه‌های مربوط در زمین‌های پوشیده از آن‌ها.</t>
  </si>
  <si>
    <t>کندن و یا بریدن و در صورت لزوم ریشه‌کن کردن هر نوع نهال، درصورتی‌که محیط بن آن کمتر از ١۵ سانتی‌متر باشد، به ازای هر ۵ سانتی‌متر محیط بن (کسر ۵ سانتی‌متر به‌تناسب محاسبه می‌شود) و حمل آن به خارج کارگاه.</t>
  </si>
  <si>
    <t>جابجایی درخت یا نهال درصورتی‌که محیط بن آن تا ۴٠سانتی‌متر باشد.</t>
  </si>
  <si>
    <t>اضافه بها به‌ ردیف ٠١٠١٢١، به ازای هر سانتی‌متر که به محیط بن درخت اضافه شود، مازاد بر ۴٠ سانتی‌متر تا ١٠٠سانتی‌متر.</t>
  </si>
  <si>
    <t>جابجایی درخت درصورتی‌که محیط بن آن ١٠٠سانتی‌متر باشد.</t>
  </si>
  <si>
    <t>اضافه بها به‌ ردیف ٠١٠١٢٣، به ازای هر سانتی‌متر که به محیط بن درخت اضافه شود مازاد بر ١٠٠ سانتی‌متر تا ١٢٠سانتی‌متر.</t>
  </si>
  <si>
    <t>جابجایی درخت درصورتی‌که محیط بن آن ١٢٠سانتی‌متر باشد.</t>
  </si>
  <si>
    <t>اضافه بها به‌ ردیف ٠١٠١٢۵، به ازای هر سانتی‌متر که به محیط بن درخت اضافه شود مازاد بر ١٢٠ سانتی‌متر تا١۵٠ سانتی‌متر.</t>
  </si>
  <si>
    <t>جابجایی درخت درصورتی‌که محیط بن آن ١۵٠سانتی‌متر و بیشتر باشد.</t>
  </si>
  <si>
    <t>سوراخ کردن سطوح بنایی، به سطح مقطع تا ٠٫٠٠۵ مترمربع به انضمام بریدن میلگردها در صورت لزوم.</t>
  </si>
  <si>
    <t>سوراخ کردن سطوح بنایی، به سطح مقطع بیش از ٠٫٠٠۵تا ٠٫١ مترمربع به انضمام بریدن میلگردها در صورت لزوم.</t>
  </si>
  <si>
    <t>سوراخ کردن سطوح بنایی، به سطح مقطع بیش از ٠٫١ تا ٠٫٣ مترمربع به انضمام بریدن میلگردها در صورت لزوم.</t>
  </si>
  <si>
    <t>سوراخ کردن سطوح بتنی و بتن  مسلح، به سطح مقطع تا ٠٫٠٠۵ مترمربع به انضمام بریدن میلگردها در صورت لزوم.</t>
  </si>
  <si>
    <t>سوراخ کردن سطوح بتنی و بتن  مسلح، به سطح مقطع بیش از ٠٫٠٠۵ تا ٠٫٠۵ مترمربع به انضمام بریدن میلگردها در صورت لزوم.</t>
  </si>
  <si>
    <t>سوراخ کردن سطوح بتنی و بتن مسلح، به سطح مقطع بیش از ٠٫٠۵ تا ٠٫١۵ مترمربع به انضمام بریدن میلگردها در صورت لزوم.</t>
  </si>
  <si>
    <t>ایجاد شیار با سطح مقطع تا ٢٠ سانتی‌متر مربع، در سطوح بنایی.</t>
  </si>
  <si>
    <t>ایجاد شیار با سطح مقطع بیش از ٢٠ تا ۴٠ سانتی‌متر مربع، در سطوح بنایی.</t>
  </si>
  <si>
    <t>اضافه بها به‌ ردیف ٠١٠٢٠٨ ، به ازای هر یک سانتی‌متر مربع که به سطح مقطع اضافه شود تا سطح مقطع حداکثر ١٠٠ سانتی‌متر مربع.</t>
  </si>
  <si>
    <t>ایجاد شیار با سطح مقطع تا ٢٠ سانتی‌متر مربع، در سطوح بتنی.</t>
  </si>
  <si>
    <t>ایجاد شیار با سطح مقطع بیش از ٢٠ تا ۴٠ سانتی‌متر مربع، در سطوح بتنی.</t>
  </si>
  <si>
    <t>اضافه بها به‌ ردیف ٠١٠٢١١ ، به ازای هر یک سانتی‌متر مربع که به سطح مقطع اضافه شود، تا سطح مقطع حداکثر ١٠٠سانتی‌متر مربع.</t>
  </si>
  <si>
    <t>سوراخ کردن سطوح بتنی و بتن  مسلح ، به قطر تا ۴ سانتی‌متر با استفاده از ابزار دورانی چکشی.</t>
  </si>
  <si>
    <t>سوراخ کردن سطوح بتنی و بتن مسلح، به قطر تا ١۵سانتی‌متر به روش مغزه گیری.</t>
  </si>
  <si>
    <t>تخریب کلی ساختمان‌های با مصالح خشتی و چینه‌ای.</t>
  </si>
  <si>
    <t>تخریب کلی ساختمان‌های با مصالح بنایی غیر از خشتی و چینه‌ای.</t>
  </si>
  <si>
    <t>تخریب بنایی‌های با مصالح خشتی و چینه‌ای.</t>
  </si>
  <si>
    <t>تخریب بنایی‌های با مصالح غیر از خشتی و چینه‌ای که با ملات ماسه سیمان، یا باتارد چیده شده باشد.</t>
  </si>
  <si>
    <t>تخریب بنایی‌های با مصالح غیر از خشتی و چینه‌ای که با ملات گل آهک، ماسه آهک، یا گچ‌ و خاک چیده شده باشد.</t>
  </si>
  <si>
    <t>تخریب سقف آجری با تیرآهن یا بدون تیرآهن، به هر ضخامت، با برداشتن تیرآهن‌های مربوط.</t>
  </si>
  <si>
    <t>تخریب بتن غیرمسلح.</t>
  </si>
  <si>
    <t>تخریب بتن مسلح، به انضمام بریدن میلگردها.</t>
  </si>
  <si>
    <t>تخریب شفته با هر عیار.</t>
  </si>
  <si>
    <t>تفکیک، دسته‌بندی و یا چیدن آجرها، بلوک‌ها، سنگ‌ها و مصالح مشابه حاصل از تخریب یا برچیدن.</t>
  </si>
  <si>
    <t>تخریب سقف تیرچه و بلوک با هر نوع مصالح و به هر ضخامت به انضمام بریدن تیرچه و میلگردها.</t>
  </si>
  <si>
    <t>برچیدن سنگ لاشه یا قلوه که به‌صورت خشکه چینی اجراشده باشد.</t>
  </si>
  <si>
    <t>تخریب انواع دیوار پانلی مشبک عایق دار و دیوار پانلی ماندگار.</t>
  </si>
  <si>
    <t>برچیدن پله موزاییکی یا سنگی ریشه‌دار، به هر عرض و ارتفاع.</t>
  </si>
  <si>
    <t>برچیدن فرش کف آجری، موزاییکی یا کف‌پوش‌های بتنی همراه با ملات مربوط.</t>
  </si>
  <si>
    <t>برچیدن هر نوع سنگ پلاک از کلیه سطوح اجراشده و تراشیدن ملات مربوط در صورت لزوم.</t>
  </si>
  <si>
    <t>برچید ن فرش کف از سنگ‌های لاشه ریشه‌دار یا قلوه، همراه با ملات مربوط.</t>
  </si>
  <si>
    <t>برچیدن کاشی سرامیکی و تراشیدن چسباننده مربوط در صورت لزوم.</t>
  </si>
  <si>
    <t>تراشیدن کاه‌گل پشت‌بام به هر ضخامت.</t>
  </si>
  <si>
    <t>تراشیدن اندود کاه‌گل از روی کلیه سطوح همراه با اندود گچ روی آن در صورت وجود.</t>
  </si>
  <si>
    <t>تراشیدن اندود گچ‌ و خاک از روی کلیه سطوح همراه با اندود گچ روی آن در صورت وجود.</t>
  </si>
  <si>
    <t>تراشیدن اندودهای ماسه سیمان، باتارد، یا ماسه آهک از روی کلیه سطوح، به همراه اندود رویه آن در صورت وجود.</t>
  </si>
  <si>
    <t>خارج کردن بندهای موجود با هر نوع مصالح و پاک کردن درزها.</t>
  </si>
  <si>
    <t>برچیدن سقف های متشکل از تیر چوبی، حصیر، توفال و اندود روی آن به‌طور کامل.</t>
  </si>
  <si>
    <t>برچیدن عایق رطوبتی، اعم از قیر و گونی، عایق پیش‌ساخته و مانند آن.</t>
  </si>
  <si>
    <t>برچیدن جدول‌های بتنی پیش‌ساخته و سنگی با هر ابعاد.</t>
  </si>
  <si>
    <t>برچیدن هر نوع عایق حرارتی با هر ضخامت و وزن مخصوص.</t>
  </si>
  <si>
    <t>کسربها به‌ ردیف های ٠١٠۵٠٢ و ٠١٠۵٠3 و ٠١٠۵٠5 در صورتی که مصالح مربوط بدون استفاده از ملات و به طریق خشک نصب ‌شده باشند.</t>
  </si>
  <si>
    <t>تراشیدن هر نوع اندود پاششی مقاوم در برابر آتش به سطح تا ٠٫٠۵ مترمربع.</t>
  </si>
  <si>
    <t>برچیدن تخته زیر شیروانی یا توفال سقف .</t>
  </si>
  <si>
    <t>برچیدن لاپه چوبی به‌طور کامل.</t>
  </si>
  <si>
    <t>برچیدن خرپای چوبی، به انضمام اتصالات و تیر ریزی‌های چوبی بین خرپاها.</t>
  </si>
  <si>
    <t>برچیدن در و پنجره چوبی، همراه با چهارچوب مربوط.</t>
  </si>
  <si>
    <t>برچیدن دیوار جداکننده فولادی، چوبی، شیشه‌ای و مانند آن یا ترکیبی از آن‌ها.</t>
  </si>
  <si>
    <t>باز کردن قفل و یراق‌آلات در و پنجره، لولا، چفت، دستگیره و مانند آن.</t>
  </si>
  <si>
    <t>برچیدن زیرسازی سطوح کاذب با مصالح چوبی.</t>
  </si>
  <si>
    <t>‏فصل‏اول.عمليات‏تخريب‏ و برچیدن</t>
  </si>
  <si>
    <t>010930</t>
  </si>
  <si>
    <t>010931</t>
  </si>
  <si>
    <t>010932</t>
  </si>
  <si>
    <t>020303</t>
  </si>
  <si>
    <t>020304</t>
  </si>
  <si>
    <t>لجن برداری، حمل با هر نوع وسیله دستی، تا فاصله ۵٠ متری و تخلیه آن‌ها.</t>
  </si>
  <si>
    <t>کندن زمین در زمین‌های خاکی و ریختن خاک‌های کنده‌شده به کنار محل‌های مربوط.</t>
  </si>
  <si>
    <t>کندن زمین در زمین‌های سنگی و ریختن مواد کنده‌شده به کنار محل‌های مربوط.</t>
  </si>
  <si>
    <t xml:space="preserve"> کندن زمین در زمین‌های سنگی با استفاده از مواد سوزا و کارگر و ریختن سنگ‌های کنده شده به کنار محل‌های مربوط.</t>
  </si>
  <si>
    <t>کندن زمین در زمین‌های سنگی با استفاده از مواد منبسط شونده و کارگر و ریختن سنگ‌های کنده‌شده به کنار محل‌های مربوط.</t>
  </si>
  <si>
    <t>اضافه بها به‌ ردیف های ٠٢٠١٠٢ و ٠٢٠١٠۴، هرگاه عمق کندن زمین بیش از ٢ متر باشد، برای حجم واقع بین ٢ تا ۴ متر، یک‌بار و برای حجم واقع بین ۴ تا ۶ متر، دو بار و به همین ترتیب برای عمق‌های بیشتر تا ١٠ متر.</t>
  </si>
  <si>
    <t>اضافه بها به‌ ردیف های ٠٢٠١٠٢ و ٠٢٠١٠۴ ، درصورتی‌که عملیات پایین تر از سطح آب زیرزمینی صورت گیرد و برای آبکشی حین انجام کار، به کار بردن تلمبه موتوری ضروری باشد.</t>
  </si>
  <si>
    <t>حفر میله چاه به قطر تا ١٫٢ متر با مقاطع موردنیاز در زمین‌های خاکی و حمل خاک‌های حاصله تا فاصله ١٠ متری از دهانه چاه.</t>
  </si>
  <si>
    <t>حفر کوره (انبار)، به‌صورت مخروطی شکل با ابعاد موردنیاز در زمین‌های خاکی و حمل خاک‌های حاصله تا فاصله ١٠ متری از دهانه چاه.</t>
  </si>
  <si>
    <t>اضافه بها نسبت به‌ ردیف ٠٢٠٣٠١ و ٠٢٠٣٠٣ ، هرگاه عمق چاه بیش از ٢٠ متر باشد، برای حجم واقع در ۵ متر اول مازاد بر ٢٠ متر، یک‌بار، و برای حجم واقع در ۵ متر دوم، دو بار، و برای حجم واقع در ۵ متر سوم، سه بار و به همین ترتیب برای عمق‌های بیشتر.</t>
  </si>
  <si>
    <t>بارگیری مواد حاصل از هر نوع عملیات خاکی، غیر لجنی و حمل با هر نوع وسیله دستی تا ٢٠ متر و تخلیه آن در مواردی که استفاده از ماشین برای حمل ممکن نباشد.</t>
  </si>
  <si>
    <t>اضافه بها به‌ ردیف های ٠٢٠١٠١ و ٠٢٠۴٠١ ، به ازای هر ٢٠ متر حمل اضافی با وسایل دستی و حداکثر تا ١٠٠ متر (کسر ٢٠ متر به‌تناسب محاسبه می‌شود).</t>
  </si>
  <si>
    <t>تسطیح و رگلاژ بستر خاک‌ریزها یا بستر کنده‌شده، که با ماشین انجام‌شده باشد.</t>
  </si>
  <si>
    <t>سرند کردن خاک، شن یا ماسه، برحسب حجم مواد سرند و مصرف‌شده در محل.</t>
  </si>
  <si>
    <t>تهیه، حمل، ریختن، پخش و تسطیح هر نوع خاک زراعتی.</t>
  </si>
  <si>
    <t>ریختن خاک‌ها یا مصالح سنگی موجود در کنار پی‌ها، گودها، ترانشه ها و کانال‌ها، به درون آن‌ها به‌صورت لایه‌لایه و در هر عمق و پخش و تسطیح لازم.</t>
  </si>
  <si>
    <t>‏فصل‏اول. عمليات‏تخريب‏ و برچیدن</t>
  </si>
  <si>
    <t>ضریب 0.7 به صورت اتومات در جمع کل مصالح پایکار ضریب می شود و سپس به برگ خلاصه مالی منتقل می شود</t>
  </si>
  <si>
    <t xml:space="preserve">جمع کل فهرست بها رشته تأسیسات برقی </t>
  </si>
  <si>
    <t>عنوان فصل</t>
  </si>
  <si>
    <t>ابنیه  1400</t>
  </si>
  <si>
    <t xml:space="preserve">خلاصه مالی رشته ابنیه 1400  </t>
  </si>
  <si>
    <t>محل ورود ضرایب کلی پروژه</t>
  </si>
  <si>
    <t>در صورتی که میخواهید برای هر فصل ضریب پلوس یا مینیوس جداگانه وارد کنید در این ستون در مقابل هر فصل ضریب مربوطه را وارد نمایید.</t>
  </si>
  <si>
    <t>ضرایب جزء هر فصل</t>
  </si>
  <si>
    <t>شماره فصل</t>
  </si>
  <si>
    <t>جمع فصل (ریال)</t>
  </si>
  <si>
    <t>جمع کل (ریال)</t>
  </si>
  <si>
    <t>ضریب کلی پیمان (برای تمامی فصول)</t>
  </si>
  <si>
    <t>تاریخ: 1400/10/01</t>
  </si>
  <si>
    <t>درصورتی که مبلغ تجهیزکارگاه درصدی از مبلغ کل کارکرد می باشد این ضریب را تغییر دهید. به عنوان مثال اگر مبلغ تجهیز 4 درصد مبلغ کل می باشد در این سلول ضریب 0.04 را وارد نمایید. در غیر این صورت مبلغ تجهیزکارگاه را به صورت دستی در سلول B35 وارد نمایید.</t>
  </si>
  <si>
    <t xml:space="preserve">  در صورت داشتن اقلام ستاره دار، همانطور که در صفحه مالی گفته شده، ابتدا در شیت متره به سطر 4000 به بعد و ستون P-V مراجعه شود (در این قسمت اطلاعات مربوط به فهرست بهای 1400 وارد شده است).....</t>
  </si>
  <si>
    <t>020102کندن زمین در زمین‌های خاکی و ریختن خاک‌های کنده‌شده به کنار محل‌های مربوط.</t>
  </si>
  <si>
    <t>خاکبرداری فونداسیون 1</t>
  </si>
  <si>
    <t>خاکبرداری فونداسیون 2</t>
  </si>
  <si>
    <t>020401بارگیری مواد حاصل از هر نوع عملیات خاکی، غیر لجنی و حمل با هر نوع وسیله دستی تا ٢٠ متر و تخلیه آن در مواردی که استفاده از ماشین برای حمل ممکن نباشد.</t>
  </si>
  <si>
    <t>حمل خاک ها نقل از ردیف 020102</t>
  </si>
  <si>
    <t>تخریب بتن فونداسیون ساختمان 1</t>
  </si>
  <si>
    <t>تخریب بتن فونداسیون ساختمان 2</t>
  </si>
  <si>
    <t xml:space="preserve">کارفرما: شرکت برق منطقه ای خراسان </t>
  </si>
  <si>
    <t xml:space="preserve">صورت وضعیت موقت شماره : 1  </t>
  </si>
  <si>
    <t>عنوان پروژه: احداث پست برق 400 کیلوولت شهرستان خواف</t>
  </si>
  <si>
    <t>مشاور: شرکت مهندسین مشاور زیست کاوش</t>
  </si>
  <si>
    <t>پیمانکار: شرکت بهین نقش توس</t>
  </si>
  <si>
    <t>010124اضافه بها به‌ ردیف ٠١٠١٢٣، به ازای هر سانتی‌متر که به محیط بن درخت اضافه شود مازاد بر ١٠٠ سانتی‌متر تا ١٢٠سانتی‌متر.</t>
  </si>
  <si>
    <t>010126اضافه بها به‌ ردیف ٠١٠١٢۵، به ازای هر سانتی‌متر که به محیط بن درخت اضافه شود مازاد بر ١٢٠ سانتی‌متر تا١۵٠ سانتی‌متر.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</si>
</sst>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0000"/>
    <numFmt numFmtId="166" formatCode="#,##0_-"/>
    <numFmt numFmtId="167" formatCode="#,##0.0"/>
    <numFmt numFmtId="168" formatCode="0.0000"/>
    <numFmt numFmtId="169" formatCode="0.000"/>
    <numFmt numFmtId="170" formatCode="[$-2000401]#,##0"/>
  </numFmts>
  <fonts count="56">
    <font>
      <sz val="11"/>
      <color theme="1"/>
      <name val="Calibri"/>
      <family val="2"/>
      <charset val="178"/>
      <scheme val="minor"/>
    </font>
    <font>
      <sz val="10"/>
      <name val="Arial"/>
      <family val="2"/>
    </font>
    <font>
      <sz val="10"/>
      <name val="Arial"/>
      <family val="2"/>
    </font>
    <font>
      <b/>
      <sz val="10"/>
      <name val="B Badr"/>
      <charset val="178"/>
    </font>
    <font>
      <b/>
      <sz val="12"/>
      <name val="B Badr"/>
      <charset val="178"/>
    </font>
    <font>
      <b/>
      <sz val="11"/>
      <name val="B Badr"/>
      <charset val="178"/>
    </font>
    <font>
      <sz val="12"/>
      <name val="B Badr"/>
      <charset val="178"/>
    </font>
    <font>
      <sz val="10"/>
      <color indexed="8"/>
      <name val="Arial"/>
      <family val="2"/>
    </font>
    <font>
      <b/>
      <sz val="12"/>
      <color indexed="8"/>
      <name val="B Badr"/>
      <charset val="178"/>
    </font>
    <font>
      <b/>
      <sz val="14"/>
      <name val="B Badr"/>
      <charset val="178"/>
    </font>
    <font>
      <sz val="10"/>
      <name val="B Nazanin"/>
      <charset val="178"/>
    </font>
    <font>
      <b/>
      <sz val="10"/>
      <name val="B Nazanin"/>
      <charset val="178"/>
    </font>
    <font>
      <sz val="16"/>
      <name val="B Badr"/>
      <charset val="178"/>
    </font>
    <font>
      <sz val="12"/>
      <color theme="1"/>
      <name val="B Badr"/>
      <charset val="178"/>
    </font>
    <font>
      <b/>
      <sz val="12"/>
      <color theme="0"/>
      <name val="B Badr"/>
      <charset val="178"/>
    </font>
    <font>
      <b/>
      <sz val="11"/>
      <color theme="1"/>
      <name val="B Badr"/>
      <charset val="178"/>
    </font>
    <font>
      <b/>
      <sz val="12"/>
      <color theme="1"/>
      <name val="B Badr"/>
      <charset val="178"/>
    </font>
    <font>
      <sz val="18"/>
      <color rgb="FFFF0000"/>
      <name val="B Badr"/>
      <charset val="178"/>
    </font>
    <font>
      <sz val="11"/>
      <color theme="1"/>
      <name val="B Lotus"/>
      <charset val="178"/>
    </font>
    <font>
      <sz val="14"/>
      <name val="B Badr"/>
      <charset val="178"/>
    </font>
    <font>
      <b/>
      <sz val="14"/>
      <color theme="1"/>
      <name val="B Badr"/>
      <charset val="178"/>
    </font>
    <font>
      <sz val="11"/>
      <color theme="1"/>
      <name val="Calibri"/>
      <family val="2"/>
      <charset val="178"/>
      <scheme val="minor"/>
    </font>
    <font>
      <b/>
      <sz val="11"/>
      <color theme="1"/>
      <name val="B Mitra"/>
      <charset val="178"/>
    </font>
    <font>
      <b/>
      <sz val="10"/>
      <name val="B Badr"/>
      <charset val="178"/>
    </font>
    <font>
      <sz val="12"/>
      <name val="B Badr"/>
      <charset val="178"/>
    </font>
    <font>
      <b/>
      <sz val="9"/>
      <name val="B Badr"/>
      <charset val="178"/>
    </font>
    <font>
      <sz val="11"/>
      <name val="B Badr"/>
      <charset val="178"/>
    </font>
    <font>
      <sz val="11"/>
      <color theme="1"/>
      <name val="B Badr"/>
      <charset val="178"/>
    </font>
    <font>
      <sz val="10"/>
      <name val="MS Sans Serif"/>
      <family val="2"/>
      <charset val="178"/>
    </font>
    <font>
      <sz val="11"/>
      <color theme="1"/>
      <name val="B Badr"/>
      <charset val="178"/>
    </font>
    <font>
      <b/>
      <sz val="11"/>
      <color indexed="8"/>
      <name val="B Badr"/>
      <charset val="178"/>
    </font>
    <font>
      <sz val="11"/>
      <color theme="1"/>
      <name val="Calibri"/>
      <family val="2"/>
      <charset val="134"/>
      <scheme val="minor"/>
    </font>
    <font>
      <b/>
      <sz val="16"/>
      <color theme="1"/>
      <name val="B Lotus"/>
      <charset val="178"/>
    </font>
    <font>
      <b/>
      <sz val="16"/>
      <color rgb="FFFF0000"/>
      <name val="B Lotus"/>
      <charset val="178"/>
    </font>
    <font>
      <sz val="16"/>
      <color theme="1"/>
      <name val="B Lotus"/>
      <charset val="178"/>
    </font>
    <font>
      <sz val="12"/>
      <name val="B Nazanin"/>
      <charset val="178"/>
    </font>
    <font>
      <b/>
      <sz val="10"/>
      <color theme="1"/>
      <name val="B Badr"/>
      <charset val="178"/>
    </font>
    <font>
      <b/>
      <sz val="18"/>
      <color theme="1"/>
      <name val="B Badr"/>
      <charset val="178"/>
    </font>
    <font>
      <b/>
      <sz val="36"/>
      <color theme="1"/>
      <name val="Azita"/>
      <charset val="178"/>
    </font>
    <font>
      <b/>
      <sz val="18"/>
      <name val="B Badr"/>
      <charset val="178"/>
    </font>
    <font>
      <b/>
      <sz val="24"/>
      <name val="B Badr"/>
      <charset val="178"/>
    </font>
    <font>
      <b/>
      <sz val="9"/>
      <name val="B Nazanin"/>
      <charset val="178"/>
    </font>
    <font>
      <b/>
      <sz val="16"/>
      <name val="B Badr"/>
      <charset val="178"/>
    </font>
    <font>
      <b/>
      <sz val="20"/>
      <name val="B Badr"/>
      <charset val="178"/>
    </font>
    <font>
      <b/>
      <sz val="14"/>
      <color theme="1"/>
      <name val="B Nazanin"/>
      <charset val="178"/>
    </font>
    <font>
      <sz val="36"/>
      <color theme="1"/>
      <name val="Azita"/>
      <charset val="178"/>
    </font>
    <font>
      <b/>
      <sz val="16"/>
      <color theme="1"/>
      <name val="B Nazanin"/>
      <charset val="178"/>
    </font>
    <font>
      <sz val="14"/>
      <color theme="1"/>
      <name val="B Nazanin"/>
      <charset val="178"/>
    </font>
    <font>
      <b/>
      <sz val="14"/>
      <color theme="1"/>
      <name val="B Zar"/>
      <charset val="178"/>
    </font>
    <font>
      <b/>
      <sz val="16"/>
      <color theme="1"/>
      <name val="B Zar"/>
      <charset val="178"/>
    </font>
    <font>
      <sz val="30"/>
      <color theme="1"/>
      <name val="B Titr"/>
      <charset val="178"/>
    </font>
    <font>
      <b/>
      <sz val="16"/>
      <color theme="1"/>
      <name val="B Badr"/>
      <charset val="178"/>
    </font>
    <font>
      <sz val="14"/>
      <name val="B Nazanin"/>
      <charset val="178"/>
    </font>
    <font>
      <sz val="11"/>
      <name val="B Nazanin"/>
      <charset val="178"/>
    </font>
    <font>
      <b/>
      <sz val="9"/>
      <color theme="1"/>
      <name val="B Badr"/>
      <charset val="178"/>
    </font>
    <font>
      <sz val="8"/>
      <name val="Calibri"/>
      <family val="2"/>
      <charset val="178"/>
      <scheme val="minor"/>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bgColor indexed="64"/>
      </patternFill>
    </fill>
    <fill>
      <patternFill patternType="solid">
        <fgColor theme="3" tint="0.79998168889431442"/>
        <bgColor indexed="0"/>
      </patternFill>
    </fill>
    <fill>
      <patternFill patternType="solid">
        <fgColor theme="7" tint="0.59999389629810485"/>
        <bgColor indexed="64"/>
      </patternFill>
    </fill>
    <fill>
      <patternFill patternType="solid">
        <fgColor rgb="FFFFFF66"/>
        <bgColor indexed="64"/>
      </patternFill>
    </fill>
    <fill>
      <patternFill patternType="solid">
        <fgColor rgb="FFFFFF99"/>
        <bgColor indexed="64"/>
      </patternFill>
    </fill>
    <fill>
      <patternFill patternType="solid">
        <fgColor rgb="FFF1F5F9"/>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1">
    <xf numFmtId="0" fontId="0" fillId="0" borderId="0"/>
    <xf numFmtId="0" fontId="2" fillId="0" borderId="0"/>
    <xf numFmtId="0" fontId="1" fillId="0" borderId="0"/>
    <xf numFmtId="0" fontId="2" fillId="0" borderId="0"/>
    <xf numFmtId="0" fontId="2" fillId="0" borderId="0"/>
    <xf numFmtId="0" fontId="7" fillId="0" borderId="0"/>
    <xf numFmtId="0" fontId="28" fillId="0" borderId="0"/>
    <xf numFmtId="0" fontId="31" fillId="0" borderId="0">
      <alignment vertical="center"/>
    </xf>
    <xf numFmtId="0" fontId="21" fillId="0" borderId="0"/>
    <xf numFmtId="0" fontId="1" fillId="0" borderId="0"/>
    <xf numFmtId="164" fontId="21" fillId="0" borderId="0" applyFont="0" applyFill="0" applyBorder="0" applyAlignment="0" applyProtection="0"/>
  </cellStyleXfs>
  <cellXfs count="346">
    <xf numFmtId="0" fontId="0" fillId="0" borderId="0" xfId="0"/>
    <xf numFmtId="0" fontId="32" fillId="0" borderId="0" xfId="0" applyFont="1" applyAlignment="1">
      <alignment horizontal="center" vertical="center"/>
    </xf>
    <xf numFmtId="0" fontId="18" fillId="0" borderId="0" xfId="0" applyFont="1"/>
    <xf numFmtId="0" fontId="32" fillId="10" borderId="0" xfId="0" applyFont="1" applyFill="1" applyAlignment="1">
      <alignment horizontal="right" vertical="center"/>
    </xf>
    <xf numFmtId="0" fontId="32" fillId="0" borderId="0" xfId="0" applyFont="1"/>
    <xf numFmtId="0" fontId="34" fillId="0" borderId="0" xfId="0" applyFont="1"/>
    <xf numFmtId="0" fontId="27" fillId="0" borderId="0" xfId="0" applyFont="1"/>
    <xf numFmtId="0" fontId="13" fillId="0" borderId="0" xfId="0" applyFont="1"/>
    <xf numFmtId="0" fontId="37" fillId="0" borderId="0" xfId="0" applyFont="1"/>
    <xf numFmtId="0" fontId="32" fillId="21" borderId="0" xfId="0" applyFont="1" applyFill="1" applyAlignment="1">
      <alignment vertical="center"/>
    </xf>
    <xf numFmtId="0" fontId="32" fillId="9" borderId="0" xfId="0" applyFont="1" applyFill="1" applyAlignment="1">
      <alignment horizontal="right" vertical="center"/>
    </xf>
    <xf numFmtId="0" fontId="32" fillId="0" borderId="0" xfId="0" applyFont="1" applyAlignment="1">
      <alignment vertical="center" wrapText="1" readingOrder="2"/>
    </xf>
    <xf numFmtId="3" fontId="46" fillId="19" borderId="10" xfId="0" applyNumberFormat="1" applyFont="1" applyFill="1" applyBorder="1" applyAlignment="1">
      <alignment horizontal="center" vertical="center"/>
    </xf>
    <xf numFmtId="0" fontId="49" fillId="12" borderId="11" xfId="0" applyFont="1" applyFill="1" applyBorder="1" applyAlignment="1">
      <alignment horizontal="center" vertical="center"/>
    </xf>
    <xf numFmtId="0" fontId="49" fillId="12" borderId="9" xfId="0" applyFont="1" applyFill="1" applyBorder="1" applyAlignment="1">
      <alignment horizontal="center" vertical="center"/>
    </xf>
    <xf numFmtId="3" fontId="49" fillId="12" borderId="10" xfId="0" applyNumberFormat="1" applyFont="1" applyFill="1" applyBorder="1" applyAlignment="1">
      <alignment horizontal="center" vertical="center"/>
    </xf>
    <xf numFmtId="0" fontId="48" fillId="0" borderId="19" xfId="0" applyFont="1" applyBorder="1" applyAlignment="1">
      <alignment horizontal="center" vertical="center"/>
    </xf>
    <xf numFmtId="0" fontId="32" fillId="12" borderId="0" xfId="0" applyFont="1" applyFill="1" applyAlignment="1">
      <alignment vertical="center" wrapText="1" readingOrder="2"/>
    </xf>
    <xf numFmtId="0" fontId="32" fillId="14" borderId="0" xfId="0" applyFont="1" applyFill="1" applyAlignment="1">
      <alignment horizontal="right" vertical="center" wrapText="1" readingOrder="2"/>
    </xf>
    <xf numFmtId="0" fontId="32" fillId="13" borderId="0" xfId="0" applyFont="1" applyFill="1" applyAlignment="1">
      <alignment horizontal="center" vertical="center" readingOrder="2"/>
    </xf>
    <xf numFmtId="0" fontId="32" fillId="11" borderId="0" xfId="0" applyFont="1" applyFill="1" applyAlignment="1">
      <alignment horizontal="right" vertical="center" wrapText="1" readingOrder="2"/>
    </xf>
    <xf numFmtId="0" fontId="32" fillId="19" borderId="0" xfId="0" applyFont="1" applyFill="1" applyAlignment="1">
      <alignment horizontal="right" vertical="center" wrapText="1" readingOrder="2"/>
    </xf>
    <xf numFmtId="0" fontId="32" fillId="10" borderId="0" xfId="0" applyFont="1" applyFill="1" applyAlignment="1">
      <alignment horizontal="right" vertical="center" wrapText="1" readingOrder="2"/>
    </xf>
    <xf numFmtId="0" fontId="47" fillId="0" borderId="17" xfId="0" applyFont="1" applyBorder="1" applyAlignment="1">
      <alignment horizontal="center" vertical="center"/>
    </xf>
    <xf numFmtId="3" fontId="44" fillId="0" borderId="7" xfId="0" applyNumberFormat="1" applyFont="1" applyBorder="1" applyAlignment="1">
      <alignment horizontal="center" vertical="center"/>
    </xf>
    <xf numFmtId="0" fontId="47" fillId="0" borderId="14" xfId="0" applyFont="1" applyBorder="1" applyAlignment="1">
      <alignment horizontal="center" vertical="center"/>
    </xf>
    <xf numFmtId="3" fontId="44" fillId="0" borderId="2" xfId="0" applyNumberFormat="1" applyFont="1" applyBorder="1" applyAlignment="1">
      <alignment horizontal="center" vertical="center"/>
    </xf>
    <xf numFmtId="0" fontId="47" fillId="0" borderId="15" xfId="0" applyFont="1" applyBorder="1" applyAlignment="1">
      <alignment horizontal="center" vertical="center"/>
    </xf>
    <xf numFmtId="3" fontId="44" fillId="0" borderId="3" xfId="0" applyNumberFormat="1" applyFont="1" applyBorder="1" applyAlignment="1">
      <alignment horizontal="center" vertical="center"/>
    </xf>
    <xf numFmtId="0" fontId="48" fillId="0" borderId="0" xfId="0" applyFont="1" applyBorder="1" applyAlignment="1"/>
    <xf numFmtId="0" fontId="48" fillId="0" borderId="0" xfId="0" applyFont="1" applyBorder="1" applyAlignment="1">
      <alignment horizontal="left"/>
    </xf>
    <xf numFmtId="0" fontId="47" fillId="0" borderId="6" xfId="0" applyFont="1" applyBorder="1" applyAlignment="1">
      <alignment horizontal="right" vertical="center"/>
    </xf>
    <xf numFmtId="0" fontId="47" fillId="0" borderId="1" xfId="0" applyFont="1" applyBorder="1" applyAlignment="1">
      <alignment horizontal="right" vertical="center"/>
    </xf>
    <xf numFmtId="0" fontId="47" fillId="0" borderId="12" xfId="0" applyFont="1" applyBorder="1" applyAlignment="1">
      <alignment horizontal="right" vertical="center"/>
    </xf>
    <xf numFmtId="0" fontId="27" fillId="0" borderId="0" xfId="0" applyFont="1" applyBorder="1"/>
    <xf numFmtId="0" fontId="27" fillId="0" borderId="0" xfId="0" applyFont="1" applyBorder="1" applyAlignment="1">
      <alignment horizontal="center" vertical="center"/>
    </xf>
    <xf numFmtId="3" fontId="27" fillId="0" borderId="0" xfId="0" applyNumberFormat="1" applyFont="1" applyBorder="1" applyAlignment="1">
      <alignment horizontal="center" vertical="center"/>
    </xf>
    <xf numFmtId="0" fontId="27" fillId="0" borderId="59" xfId="0" applyFont="1" applyBorder="1"/>
    <xf numFmtId="0" fontId="27" fillId="0" borderId="60" xfId="0" applyFont="1" applyBorder="1"/>
    <xf numFmtId="0" fontId="27" fillId="0" borderId="60" xfId="0" applyFont="1" applyBorder="1" applyAlignment="1">
      <alignment horizontal="center" vertical="center"/>
    </xf>
    <xf numFmtId="3" fontId="27" fillId="0" borderId="60" xfId="0" applyNumberFormat="1" applyFont="1" applyBorder="1" applyAlignment="1">
      <alignment horizontal="center" vertical="center"/>
    </xf>
    <xf numFmtId="0" fontId="27" fillId="0" borderId="61" xfId="0" applyFont="1" applyBorder="1"/>
    <xf numFmtId="0" fontId="27" fillId="0" borderId="62" xfId="0" applyFont="1" applyBorder="1"/>
    <xf numFmtId="0" fontId="27" fillId="0" borderId="63" xfId="0" applyFont="1" applyBorder="1"/>
    <xf numFmtId="0" fontId="37" fillId="0" borderId="62" xfId="0" applyFont="1" applyBorder="1"/>
    <xf numFmtId="0" fontId="37" fillId="0" borderId="63" xfId="0" applyFont="1" applyBorder="1"/>
    <xf numFmtId="0" fontId="13" fillId="0" borderId="62" xfId="0" applyFont="1" applyBorder="1"/>
    <xf numFmtId="0" fontId="13" fillId="0" borderId="63" xfId="0" applyFont="1" applyBorder="1"/>
    <xf numFmtId="0" fontId="27" fillId="0" borderId="64" xfId="0" applyFont="1" applyBorder="1"/>
    <xf numFmtId="0" fontId="27" fillId="0" borderId="65" xfId="0" applyFont="1" applyBorder="1"/>
    <xf numFmtId="0" fontId="27" fillId="0" borderId="66" xfId="0" applyFont="1" applyBorder="1"/>
    <xf numFmtId="1" fontId="11" fillId="0" borderId="17" xfId="0" applyNumberFormat="1" applyFont="1" applyBorder="1" applyAlignment="1" applyProtection="1">
      <alignment horizontal="center" vertical="center" wrapText="1"/>
      <protection hidden="1"/>
    </xf>
    <xf numFmtId="3" fontId="41" fillId="0" borderId="6" xfId="0" applyNumberFormat="1" applyFont="1" applyBorder="1" applyAlignment="1" applyProtection="1">
      <alignment horizontal="center" vertical="center" wrapText="1"/>
      <protection hidden="1"/>
    </xf>
    <xf numFmtId="3" fontId="11" fillId="0" borderId="6" xfId="0" applyNumberFormat="1" applyFont="1" applyBorder="1" applyAlignment="1" applyProtection="1">
      <alignment horizontal="center" vertical="center" wrapText="1"/>
      <protection hidden="1"/>
    </xf>
    <xf numFmtId="2" fontId="4" fillId="2" borderId="6" xfId="1" applyNumberFormat="1" applyFont="1" applyFill="1" applyBorder="1" applyAlignment="1" applyProtection="1">
      <alignment horizontal="center" vertical="center" shrinkToFit="1" readingOrder="2"/>
      <protection hidden="1"/>
    </xf>
    <xf numFmtId="166" fontId="4" fillId="0" borderId="6" xfId="1" applyNumberFormat="1" applyFont="1" applyBorder="1" applyAlignment="1" applyProtection="1">
      <alignment horizontal="center" vertical="center" shrinkToFit="1"/>
      <protection hidden="1"/>
    </xf>
    <xf numFmtId="1" fontId="11" fillId="0" borderId="14" xfId="0" applyNumberFormat="1" applyFont="1" applyBorder="1" applyAlignment="1" applyProtection="1">
      <alignment horizontal="center" vertical="center" wrapText="1"/>
      <protection hidden="1"/>
    </xf>
    <xf numFmtId="3" fontId="41" fillId="0" borderId="1" xfId="0" applyNumberFormat="1" applyFont="1" applyBorder="1" applyAlignment="1" applyProtection="1">
      <alignment horizontal="center" vertical="center" wrapText="1"/>
      <protection hidden="1"/>
    </xf>
    <xf numFmtId="3" fontId="11" fillId="0" borderId="1" xfId="0" applyNumberFormat="1" applyFont="1" applyBorder="1" applyAlignment="1" applyProtection="1">
      <alignment horizontal="center" vertical="center" wrapText="1"/>
      <protection hidden="1"/>
    </xf>
    <xf numFmtId="2" fontId="4" fillId="2" borderId="1" xfId="1" applyNumberFormat="1" applyFont="1" applyFill="1" applyBorder="1" applyAlignment="1" applyProtection="1">
      <alignment horizontal="center" vertical="center" shrinkToFit="1" readingOrder="2"/>
      <protection hidden="1"/>
    </xf>
    <xf numFmtId="166" fontId="4" fillId="0" borderId="1" xfId="1" applyNumberFormat="1" applyFont="1" applyBorder="1" applyAlignment="1" applyProtection="1">
      <alignment horizontal="center" vertical="center" shrinkToFit="1"/>
      <protection hidden="1"/>
    </xf>
    <xf numFmtId="1" fontId="11" fillId="0" borderId="16" xfId="0" applyNumberFormat="1" applyFont="1" applyBorder="1" applyAlignment="1" applyProtection="1">
      <alignment horizontal="center" vertical="center" wrapText="1"/>
      <protection hidden="1"/>
    </xf>
    <xf numFmtId="3" fontId="41" fillId="0" borderId="8" xfId="0" applyNumberFormat="1" applyFont="1" applyBorder="1" applyAlignment="1" applyProtection="1">
      <alignment horizontal="center" vertical="center" wrapText="1"/>
      <protection hidden="1"/>
    </xf>
    <xf numFmtId="3" fontId="11" fillId="0" borderId="8" xfId="0" applyNumberFormat="1" applyFont="1" applyBorder="1" applyAlignment="1" applyProtection="1">
      <alignment horizontal="center" vertical="center" wrapText="1"/>
      <protection hidden="1"/>
    </xf>
    <xf numFmtId="2" fontId="4" fillId="2" borderId="8" xfId="1" applyNumberFormat="1" applyFont="1" applyFill="1" applyBorder="1" applyAlignment="1" applyProtection="1">
      <alignment horizontal="center" vertical="center" shrinkToFit="1" readingOrder="2"/>
      <protection hidden="1"/>
    </xf>
    <xf numFmtId="166" fontId="4" fillId="0" borderId="8" xfId="1" applyNumberFormat="1" applyFont="1" applyBorder="1" applyAlignment="1" applyProtection="1">
      <alignment horizontal="center" vertical="center" shrinkToFit="1"/>
      <protection hidden="1"/>
    </xf>
    <xf numFmtId="0" fontId="4" fillId="0" borderId="0" xfId="1" applyNumberFormat="1" applyFont="1" applyAlignment="1" applyProtection="1">
      <alignment horizontal="center" vertical="top" shrinkToFit="1" readingOrder="2"/>
      <protection locked="0" hidden="1"/>
    </xf>
    <xf numFmtId="0" fontId="4" fillId="0" borderId="0" xfId="1" applyNumberFormat="1" applyFont="1" applyAlignment="1" applyProtection="1">
      <alignment horizontal="right" vertical="top" shrinkToFit="1" readingOrder="2"/>
      <protection locked="0" hidden="1"/>
    </xf>
    <xf numFmtId="3" fontId="4" fillId="0" borderId="0" xfId="1" applyNumberFormat="1" applyFont="1" applyAlignment="1" applyProtection="1">
      <alignment horizontal="center" vertical="top" shrinkToFit="1" readingOrder="2"/>
      <protection locked="0" hidden="1"/>
    </xf>
    <xf numFmtId="49" fontId="4" fillId="19" borderId="18" xfId="1" applyNumberFormat="1" applyFont="1" applyFill="1" applyBorder="1" applyAlignment="1" applyProtection="1">
      <alignment horizontal="left" vertical="center" shrinkToFit="1" readingOrder="2"/>
      <protection locked="0" hidden="1"/>
    </xf>
    <xf numFmtId="0" fontId="4" fillId="19" borderId="19" xfId="1" applyNumberFormat="1" applyFont="1" applyFill="1" applyBorder="1" applyAlignment="1" applyProtection="1">
      <alignment vertical="center" shrinkToFit="1" readingOrder="2"/>
      <protection locked="0" hidden="1"/>
    </xf>
    <xf numFmtId="49" fontId="9" fillId="19" borderId="11" xfId="4" applyNumberFormat="1" applyFont="1" applyFill="1" applyBorder="1" applyAlignment="1" applyProtection="1">
      <alignment horizontal="center" vertical="center" wrapText="1" readingOrder="2"/>
      <protection locked="0" hidden="1"/>
    </xf>
    <xf numFmtId="0" fontId="9" fillId="19" borderId="9" xfId="4" applyFont="1" applyFill="1" applyBorder="1" applyAlignment="1" applyProtection="1">
      <alignment horizontal="center" vertical="center" shrinkToFit="1" readingOrder="2"/>
      <protection locked="0" hidden="1"/>
    </xf>
    <xf numFmtId="169" fontId="9" fillId="19" borderId="9" xfId="4" applyNumberFormat="1" applyFont="1" applyFill="1" applyBorder="1" applyAlignment="1" applyProtection="1">
      <alignment horizontal="center" vertical="center" wrapText="1" readingOrder="2"/>
      <protection locked="0" hidden="1"/>
    </xf>
    <xf numFmtId="0" fontId="9" fillId="19" borderId="9" xfId="4" applyFont="1" applyFill="1" applyBorder="1" applyAlignment="1" applyProtection="1">
      <alignment horizontal="center" vertical="center" wrapText="1" readingOrder="2"/>
      <protection locked="0" hidden="1"/>
    </xf>
    <xf numFmtId="2" fontId="9" fillId="19" borderId="9" xfId="4" applyNumberFormat="1" applyFont="1" applyFill="1" applyBorder="1" applyAlignment="1" applyProtection="1">
      <alignment horizontal="center" vertical="center" shrinkToFit="1" readingOrder="2"/>
      <protection locked="0" hidden="1"/>
    </xf>
    <xf numFmtId="0" fontId="9" fillId="19" borderId="9" xfId="4" applyNumberFormat="1" applyFont="1" applyFill="1" applyBorder="1" applyAlignment="1" applyProtection="1">
      <alignment horizontal="center" vertical="center" shrinkToFit="1" readingOrder="2"/>
      <protection locked="0" hidden="1"/>
    </xf>
    <xf numFmtId="0" fontId="9" fillId="19" borderId="49" xfId="4" applyFont="1" applyFill="1" applyBorder="1" applyAlignment="1" applyProtection="1">
      <alignment horizontal="center" vertical="center" wrapText="1" readingOrder="2"/>
      <protection locked="0" hidden="1"/>
    </xf>
    <xf numFmtId="0" fontId="9" fillId="19" borderId="10" xfId="4" applyFont="1" applyFill="1" applyBorder="1" applyAlignment="1" applyProtection="1">
      <alignment horizontal="center" vertical="center" wrapText="1" readingOrder="2"/>
      <protection locked="0" hidden="1"/>
    </xf>
    <xf numFmtId="0" fontId="4" fillId="0" borderId="0" xfId="4" applyFont="1" applyAlignment="1" applyProtection="1">
      <alignment horizontal="center" vertical="center" shrinkToFit="1" readingOrder="2"/>
      <protection locked="0" hidden="1"/>
    </xf>
    <xf numFmtId="0" fontId="4" fillId="0" borderId="0" xfId="4" applyFont="1" applyAlignment="1" applyProtection="1">
      <alignment horizontal="right" vertical="center" shrinkToFit="1" readingOrder="2"/>
      <protection locked="0" hidden="1"/>
    </xf>
    <xf numFmtId="3" fontId="4" fillId="0" borderId="0" xfId="4" applyNumberFormat="1" applyFont="1" applyAlignment="1" applyProtection="1">
      <alignment horizontal="center" vertical="center" shrinkToFit="1" readingOrder="2"/>
      <protection locked="0" hidden="1"/>
    </xf>
    <xf numFmtId="0" fontId="14" fillId="0" borderId="17" xfId="4" applyNumberFormat="1" applyFont="1" applyBorder="1" applyAlignment="1" applyProtection="1">
      <alignment horizontal="center" vertical="center" shrinkToFit="1" readingOrder="2"/>
      <protection locked="0" hidden="1"/>
    </xf>
    <xf numFmtId="2" fontId="24" fillId="2" borderId="6" xfId="1" applyNumberFormat="1" applyFont="1" applyFill="1" applyBorder="1" applyAlignment="1" applyProtection="1">
      <alignment horizontal="right" shrinkToFit="1" readingOrder="2"/>
      <protection locked="0" hidden="1"/>
    </xf>
    <xf numFmtId="2" fontId="4" fillId="0" borderId="6" xfId="4" applyNumberFormat="1" applyFont="1" applyBorder="1" applyAlignment="1" applyProtection="1">
      <alignment horizontal="center" vertical="center" shrinkToFit="1" readingOrder="2"/>
      <protection locked="0" hidden="1"/>
    </xf>
    <xf numFmtId="0" fontId="4" fillId="0" borderId="6" xfId="4" applyNumberFormat="1" applyFont="1" applyBorder="1" applyAlignment="1" applyProtection="1">
      <alignment horizontal="center" vertical="center" shrinkToFit="1" readingOrder="2"/>
      <protection locked="0" hidden="1"/>
    </xf>
    <xf numFmtId="0" fontId="4" fillId="0" borderId="7" xfId="4" applyFont="1" applyBorder="1" applyAlignment="1" applyProtection="1">
      <alignment horizontal="center" vertical="center" wrapText="1" readingOrder="2"/>
      <protection locked="0" hidden="1"/>
    </xf>
    <xf numFmtId="0" fontId="12" fillId="4" borderId="34" xfId="0" applyFont="1" applyFill="1" applyBorder="1" applyAlignment="1" applyProtection="1">
      <alignment horizontal="right" vertical="center" shrinkToFit="1"/>
      <protection locked="0" hidden="1"/>
    </xf>
    <xf numFmtId="49" fontId="4" fillId="0" borderId="0" xfId="4" applyNumberFormat="1" applyFont="1" applyAlignment="1" applyProtection="1">
      <alignment horizontal="center" vertical="center" shrinkToFit="1" readingOrder="2"/>
      <protection locked="0" hidden="1"/>
    </xf>
    <xf numFmtId="0" fontId="16" fillId="0" borderId="14" xfId="4" applyNumberFormat="1" applyFont="1" applyBorder="1" applyAlignment="1" applyProtection="1">
      <alignment horizontal="center" vertical="center" shrinkToFit="1" readingOrder="2"/>
      <protection locked="0" hidden="1"/>
    </xf>
    <xf numFmtId="0" fontId="4" fillId="0" borderId="1" xfId="4" applyFont="1" applyBorder="1" applyAlignment="1" applyProtection="1">
      <alignment horizontal="right" vertical="center" shrinkToFit="1" readingOrder="2"/>
      <protection locked="0" hidden="1"/>
    </xf>
    <xf numFmtId="4" fontId="6" fillId="0" borderId="1" xfId="4" applyNumberFormat="1" applyFont="1" applyBorder="1" applyAlignment="1" applyProtection="1">
      <alignment horizontal="center" vertical="center" shrinkToFit="1" readingOrder="2"/>
      <protection locked="0" hidden="1"/>
    </xf>
    <xf numFmtId="4" fontId="24" fillId="0" borderId="1" xfId="4" applyNumberFormat="1" applyFont="1" applyBorder="1" applyAlignment="1" applyProtection="1">
      <alignment horizontal="center" vertical="center" shrinkToFit="1" readingOrder="2"/>
      <protection locked="0" hidden="1"/>
    </xf>
    <xf numFmtId="169" fontId="24" fillId="0" borderId="1" xfId="4" applyNumberFormat="1" applyFont="1" applyBorder="1" applyAlignment="1" applyProtection="1">
      <alignment horizontal="center" vertical="center" shrinkToFit="1" readingOrder="2"/>
      <protection locked="0" hidden="1"/>
    </xf>
    <xf numFmtId="4" fontId="24" fillId="2" borderId="1" xfId="1" applyNumberFormat="1" applyFont="1" applyFill="1" applyBorder="1" applyAlignment="1" applyProtection="1">
      <alignment horizontal="right" shrinkToFit="1" readingOrder="2"/>
      <protection locked="0" hidden="1"/>
    </xf>
    <xf numFmtId="2" fontId="4" fillId="0" borderId="1" xfId="4" applyNumberFormat="1" applyFont="1" applyBorder="1" applyAlignment="1" applyProtection="1">
      <alignment horizontal="center" vertical="center" shrinkToFit="1" readingOrder="2"/>
      <protection locked="0" hidden="1"/>
    </xf>
    <xf numFmtId="0" fontId="4" fillId="0" borderId="1" xfId="4" applyNumberFormat="1" applyFont="1" applyBorder="1" applyAlignment="1" applyProtection="1">
      <alignment horizontal="center" vertical="center" shrinkToFit="1" readingOrder="2"/>
      <protection locked="0" hidden="1"/>
    </xf>
    <xf numFmtId="0" fontId="4" fillId="0" borderId="2" xfId="4" applyFont="1" applyBorder="1" applyAlignment="1" applyProtection="1">
      <alignment horizontal="center" vertical="center" wrapText="1" readingOrder="2"/>
      <protection locked="0" hidden="1"/>
    </xf>
    <xf numFmtId="0" fontId="19" fillId="4" borderId="34" xfId="4" applyFont="1" applyFill="1" applyBorder="1" applyAlignment="1" applyProtection="1">
      <alignment horizontal="right" vertical="center" shrinkToFit="1" readingOrder="2"/>
      <protection locked="0" hidden="1"/>
    </xf>
    <xf numFmtId="0" fontId="17" fillId="0" borderId="0" xfId="4" applyFont="1" applyAlignment="1" applyProtection="1">
      <alignment horizontal="center" vertical="center" shrinkToFit="1" readingOrder="2"/>
      <protection locked="0" hidden="1"/>
    </xf>
    <xf numFmtId="167" fontId="4" fillId="0" borderId="1" xfId="4" applyNumberFormat="1" applyFont="1" applyBorder="1" applyAlignment="1" applyProtection="1">
      <alignment horizontal="center" vertical="center" shrinkToFit="1" readingOrder="2"/>
      <protection locked="0" hidden="1"/>
    </xf>
    <xf numFmtId="0" fontId="9" fillId="4" borderId="34" xfId="4" applyFont="1" applyFill="1" applyBorder="1" applyAlignment="1" applyProtection="1">
      <alignment horizontal="right" vertical="center" shrinkToFit="1" readingOrder="2"/>
      <protection locked="0" hidden="1"/>
    </xf>
    <xf numFmtId="165" fontId="14" fillId="2" borderId="14" xfId="0" applyNumberFormat="1" applyFont="1" applyFill="1" applyBorder="1" applyAlignment="1" applyProtection="1">
      <alignment horizontal="center" vertical="center"/>
      <protection locked="0" hidden="1"/>
    </xf>
    <xf numFmtId="2" fontId="24" fillId="2" borderId="1" xfId="1" applyNumberFormat="1" applyFont="1" applyFill="1" applyBorder="1" applyAlignment="1" applyProtection="1">
      <alignment horizontal="right" shrinkToFit="1" readingOrder="2"/>
      <protection locked="0" hidden="1"/>
    </xf>
    <xf numFmtId="165" fontId="4" fillId="2" borderId="1" xfId="0" applyNumberFormat="1" applyFont="1" applyFill="1" applyBorder="1" applyAlignment="1" applyProtection="1">
      <alignment horizontal="center" vertical="center"/>
      <protection locked="0" hidden="1"/>
    </xf>
    <xf numFmtId="0" fontId="14" fillId="0" borderId="14" xfId="4" applyNumberFormat="1" applyFont="1" applyBorder="1" applyAlignment="1" applyProtection="1">
      <alignment horizontal="center" vertical="center" shrinkToFit="1" readingOrder="2"/>
      <protection locked="0" hidden="1"/>
    </xf>
    <xf numFmtId="0" fontId="19" fillId="4" borderId="34" xfId="0" applyFont="1" applyFill="1" applyBorder="1" applyAlignment="1" applyProtection="1">
      <alignment horizontal="right" vertical="center" shrinkToFit="1"/>
      <protection locked="0" hidden="1"/>
    </xf>
    <xf numFmtId="0" fontId="19" fillId="6" borderId="34" xfId="0" applyFont="1" applyFill="1" applyBorder="1" applyAlignment="1" applyProtection="1">
      <alignment horizontal="right" vertical="center" shrinkToFit="1"/>
      <protection locked="0" hidden="1"/>
    </xf>
    <xf numFmtId="0" fontId="9" fillId="6" borderId="34" xfId="4" applyFont="1" applyFill="1" applyBorder="1" applyAlignment="1" applyProtection="1">
      <alignment horizontal="right" vertical="center" shrinkToFit="1" readingOrder="2"/>
      <protection locked="0" hidden="1"/>
    </xf>
    <xf numFmtId="49" fontId="14" fillId="0" borderId="0" xfId="4" applyNumberFormat="1" applyFont="1" applyAlignment="1" applyProtection="1">
      <alignment horizontal="center" vertical="center" shrinkToFit="1" readingOrder="2"/>
      <protection locked="0" hidden="1"/>
    </xf>
    <xf numFmtId="0" fontId="6" fillId="0" borderId="0" xfId="4" applyFont="1" applyAlignment="1" applyProtection="1">
      <alignment horizontal="center" vertical="center" shrinkToFit="1" readingOrder="2"/>
      <protection locked="0" hidden="1"/>
    </xf>
    <xf numFmtId="0" fontId="24" fillId="0" borderId="0" xfId="4" applyFont="1" applyAlignment="1" applyProtection="1">
      <alignment horizontal="center" vertical="center" shrinkToFit="1" readingOrder="2"/>
      <protection locked="0" hidden="1"/>
    </xf>
    <xf numFmtId="169" fontId="24" fillId="0" borderId="0" xfId="4" applyNumberFormat="1" applyFont="1" applyAlignment="1" applyProtection="1">
      <alignment horizontal="center" vertical="center" shrinkToFit="1" readingOrder="2"/>
      <protection locked="0" hidden="1"/>
    </xf>
    <xf numFmtId="2" fontId="4" fillId="0" borderId="0" xfId="4" applyNumberFormat="1" applyFont="1" applyAlignment="1" applyProtection="1">
      <alignment horizontal="center" vertical="center" shrinkToFit="1" readingOrder="2"/>
      <protection locked="0" hidden="1"/>
    </xf>
    <xf numFmtId="0" fontId="4" fillId="0" borderId="0" xfId="4" applyNumberFormat="1" applyFont="1" applyAlignment="1" applyProtection="1">
      <alignment horizontal="center" vertical="center" shrinkToFit="1" readingOrder="2"/>
      <protection locked="0" hidden="1"/>
    </xf>
    <xf numFmtId="0" fontId="4" fillId="0" borderId="0" xfId="4" applyFont="1" applyAlignment="1" applyProtection="1">
      <alignment horizontal="center" vertical="center" wrapText="1" readingOrder="2"/>
      <protection locked="0" hidden="1"/>
    </xf>
    <xf numFmtId="0" fontId="9" fillId="0" borderId="0" xfId="4" applyFont="1" applyAlignment="1" applyProtection="1">
      <alignment horizontal="right" vertical="center" shrinkToFit="1" readingOrder="2"/>
      <protection locked="0" hidden="1"/>
    </xf>
    <xf numFmtId="0" fontId="9" fillId="9" borderId="1" xfId="2" applyFont="1" applyFill="1" applyBorder="1" applyAlignment="1" applyProtection="1">
      <alignment horizontal="center" vertical="center" wrapText="1"/>
      <protection locked="0" hidden="1"/>
    </xf>
    <xf numFmtId="49" fontId="9" fillId="9" borderId="1" xfId="2" applyNumberFormat="1" applyFont="1" applyFill="1" applyBorder="1" applyAlignment="1" applyProtection="1">
      <alignment horizontal="center" vertical="center" wrapText="1"/>
      <protection locked="0" hidden="1"/>
    </xf>
    <xf numFmtId="0" fontId="9" fillId="9" borderId="1" xfId="2" applyFont="1" applyFill="1" applyBorder="1" applyAlignment="1" applyProtection="1">
      <alignment horizontal="center" vertical="center"/>
      <protection locked="0" hidden="1"/>
    </xf>
    <xf numFmtId="0" fontId="4" fillId="9" borderId="1" xfId="2" applyFont="1" applyFill="1" applyBorder="1" applyAlignment="1" applyProtection="1">
      <alignment horizontal="right" vertical="center" wrapText="1"/>
      <protection locked="0" hidden="1"/>
    </xf>
    <xf numFmtId="3" fontId="9" fillId="9" borderId="1" xfId="2" applyNumberFormat="1" applyFont="1" applyFill="1" applyBorder="1" applyAlignment="1" applyProtection="1">
      <alignment horizontal="center" vertical="center" wrapText="1"/>
      <protection locked="0" hidden="1"/>
    </xf>
    <xf numFmtId="0" fontId="9" fillId="9" borderId="0" xfId="3" applyFont="1" applyFill="1" applyBorder="1" applyAlignment="1" applyProtection="1">
      <alignment vertical="center"/>
      <protection locked="0" hidden="1"/>
    </xf>
    <xf numFmtId="0" fontId="9" fillId="9" borderId="0" xfId="4" applyFont="1" applyFill="1" applyAlignment="1" applyProtection="1">
      <alignment horizontal="center" vertical="center" shrinkToFit="1" readingOrder="2"/>
      <protection locked="0" hidden="1"/>
    </xf>
    <xf numFmtId="0" fontId="6" fillId="2" borderId="1" xfId="0" applyFont="1" applyFill="1" applyBorder="1" applyAlignment="1" applyProtection="1">
      <alignment horizontal="center" vertical="center"/>
      <protection locked="0" hidden="1"/>
    </xf>
    <xf numFmtId="0" fontId="6" fillId="2" borderId="1" xfId="0" applyFont="1" applyFill="1" applyBorder="1" applyAlignment="1" applyProtection="1">
      <alignment horizontal="right" vertical="center" readingOrder="2"/>
      <protection locked="0" hidden="1"/>
    </xf>
    <xf numFmtId="49" fontId="52" fillId="0" borderId="1" xfId="0" applyNumberFormat="1" applyFont="1" applyBorder="1" applyAlignment="1" applyProtection="1">
      <alignment horizontal="center" vertical="center"/>
      <protection locked="0" hidden="1"/>
    </xf>
    <xf numFmtId="0" fontId="24" fillId="2" borderId="1" xfId="0" applyFont="1" applyFill="1" applyBorder="1" applyAlignment="1" applyProtection="1">
      <alignment horizontal="center" vertical="center"/>
      <protection locked="0" hidden="1"/>
    </xf>
    <xf numFmtId="0" fontId="35" fillId="0" borderId="1" xfId="0" applyFont="1" applyBorder="1" applyAlignment="1" applyProtection="1">
      <alignment horizontal="right" vertical="center" wrapText="1" indent="1"/>
      <protection locked="0" hidden="1"/>
    </xf>
    <xf numFmtId="0" fontId="53" fillId="0" borderId="1" xfId="0" applyFont="1" applyBorder="1" applyAlignment="1" applyProtection="1">
      <alignment horizontal="center" vertical="center" wrapText="1" readingOrder="2"/>
      <protection locked="0" hidden="1"/>
    </xf>
    <xf numFmtId="170" fontId="53" fillId="0" borderId="1" xfId="0" applyNumberFormat="1" applyFont="1" applyBorder="1" applyAlignment="1" applyProtection="1">
      <alignment horizontal="center" vertical="center"/>
      <protection locked="0" hidden="1"/>
    </xf>
    <xf numFmtId="165" fontId="6" fillId="2" borderId="0" xfId="0" applyNumberFormat="1" applyFont="1" applyFill="1" applyBorder="1" applyAlignment="1" applyProtection="1">
      <alignment horizontal="center" vertical="center"/>
      <protection locked="0" hidden="1"/>
    </xf>
    <xf numFmtId="0" fontId="22" fillId="0" borderId="0" xfId="0" applyFont="1" applyAlignment="1" applyProtection="1">
      <alignment horizontal="center"/>
      <protection locked="0" hidden="1"/>
    </xf>
    <xf numFmtId="0" fontId="13" fillId="16" borderId="1" xfId="0" applyFont="1" applyFill="1" applyBorder="1" applyAlignment="1" applyProtection="1">
      <alignment horizontal="center" vertical="center"/>
      <protection locked="0" hidden="1"/>
    </xf>
    <xf numFmtId="0" fontId="13" fillId="16" borderId="1" xfId="0" applyFont="1" applyFill="1" applyBorder="1" applyAlignment="1" applyProtection="1">
      <alignment horizontal="right" vertical="center" readingOrder="2"/>
      <protection locked="0" hidden="1"/>
    </xf>
    <xf numFmtId="49" fontId="51" fillId="16" borderId="1" xfId="0" applyNumberFormat="1" applyFont="1" applyFill="1" applyBorder="1" applyAlignment="1" applyProtection="1">
      <alignment horizontal="center" vertical="center"/>
      <protection locked="0" hidden="1"/>
    </xf>
    <xf numFmtId="0" fontId="13" fillId="16" borderId="1" xfId="0" applyFont="1" applyFill="1" applyBorder="1" applyAlignment="1" applyProtection="1">
      <alignment horizontal="right" vertical="center" wrapText="1"/>
      <protection locked="0" hidden="1"/>
    </xf>
    <xf numFmtId="0" fontId="36" fillId="16" borderId="1" xfId="0" applyFont="1" applyFill="1" applyBorder="1" applyAlignment="1" applyProtection="1">
      <alignment horizontal="center" vertical="center" wrapText="1"/>
      <protection locked="0" hidden="1"/>
    </xf>
    <xf numFmtId="3" fontId="29" fillId="16" borderId="1" xfId="1" applyNumberFormat="1" applyFont="1" applyFill="1" applyBorder="1" applyAlignment="1" applyProtection="1">
      <alignment horizontal="center" vertical="center"/>
      <protection locked="0" hidden="1"/>
    </xf>
    <xf numFmtId="0" fontId="4" fillId="9" borderId="1" xfId="2" applyFont="1" applyFill="1" applyBorder="1" applyAlignment="1" applyProtection="1">
      <alignment horizontal="center" vertical="center" wrapText="1"/>
      <protection locked="0" hidden="1"/>
    </xf>
    <xf numFmtId="49" fontId="52" fillId="9" borderId="1" xfId="0" applyNumberFormat="1" applyFont="1" applyFill="1" applyBorder="1" applyAlignment="1" applyProtection="1">
      <alignment horizontal="center" vertical="center"/>
      <protection locked="0" hidden="1"/>
    </xf>
    <xf numFmtId="0" fontId="4" fillId="9" borderId="1" xfId="2" applyFont="1" applyFill="1" applyBorder="1" applyAlignment="1" applyProtection="1">
      <alignment horizontal="center" vertical="center"/>
      <protection locked="0" hidden="1"/>
    </xf>
    <xf numFmtId="0" fontId="35" fillId="9" borderId="1" xfId="0" applyFont="1" applyFill="1" applyBorder="1" applyAlignment="1" applyProtection="1">
      <alignment horizontal="right" vertical="center" wrapText="1" indent="1"/>
      <protection locked="0" hidden="1"/>
    </xf>
    <xf numFmtId="0" fontId="53" fillId="9" borderId="1" xfId="0" applyFont="1" applyFill="1" applyBorder="1" applyAlignment="1" applyProtection="1">
      <alignment horizontal="center" vertical="center" wrapText="1" readingOrder="2"/>
      <protection locked="0" hidden="1"/>
    </xf>
    <xf numFmtId="170" fontId="53" fillId="9" borderId="1" xfId="0" applyNumberFormat="1" applyFont="1" applyFill="1" applyBorder="1" applyAlignment="1" applyProtection="1">
      <alignment horizontal="center" vertical="center"/>
      <protection locked="0" hidden="1"/>
    </xf>
    <xf numFmtId="0" fontId="6" fillId="3" borderId="1" xfId="0" applyFont="1" applyFill="1" applyBorder="1" applyAlignment="1" applyProtection="1">
      <alignment horizontal="center" vertical="center"/>
      <protection locked="0" hidden="1"/>
    </xf>
    <xf numFmtId="0" fontId="24" fillId="3" borderId="1" xfId="0" applyFont="1" applyFill="1" applyBorder="1" applyAlignment="1" applyProtection="1">
      <alignment horizontal="center" vertical="center"/>
      <protection locked="0" hidden="1"/>
    </xf>
    <xf numFmtId="0" fontId="6" fillId="16" borderId="1" xfId="0" applyFont="1" applyFill="1" applyBorder="1" applyAlignment="1" applyProtection="1">
      <alignment horizontal="center" vertical="center"/>
      <protection locked="0" hidden="1"/>
    </xf>
    <xf numFmtId="0" fontId="6" fillId="16" borderId="1" xfId="0" applyFont="1" applyFill="1" applyBorder="1" applyAlignment="1" applyProtection="1">
      <alignment horizontal="right" vertical="center" readingOrder="2"/>
      <protection locked="0" hidden="1"/>
    </xf>
    <xf numFmtId="49" fontId="20" fillId="16" borderId="1" xfId="0" applyNumberFormat="1" applyFont="1" applyFill="1" applyBorder="1" applyAlignment="1" applyProtection="1">
      <alignment horizontal="center" vertical="center"/>
      <protection locked="0" hidden="1"/>
    </xf>
    <xf numFmtId="0" fontId="24" fillId="16" borderId="1" xfId="0" applyFont="1" applyFill="1" applyBorder="1" applyAlignment="1" applyProtection="1">
      <alignment horizontal="center" vertical="center"/>
      <protection locked="0" hidden="1"/>
    </xf>
    <xf numFmtId="0" fontId="23" fillId="16" borderId="1" xfId="0" applyFont="1" applyFill="1" applyBorder="1" applyAlignment="1" applyProtection="1">
      <alignment horizontal="center" vertical="center" wrapText="1"/>
      <protection locked="0" hidden="1"/>
    </xf>
    <xf numFmtId="3" fontId="26" fillId="16" borderId="1" xfId="1" applyNumberFormat="1" applyFont="1" applyFill="1" applyBorder="1" applyAlignment="1" applyProtection="1">
      <alignment horizontal="center" vertical="center"/>
      <protection locked="0" hidden="1"/>
    </xf>
    <xf numFmtId="49" fontId="10" fillId="0" borderId="0" xfId="0" applyNumberFormat="1" applyFont="1" applyAlignment="1" applyProtection="1">
      <alignment horizontal="center" vertical="center" wrapText="1"/>
      <protection locked="0" hidden="1"/>
    </xf>
    <xf numFmtId="0" fontId="4" fillId="0" borderId="0" xfId="1" applyNumberFormat="1" applyFont="1" applyAlignment="1" applyProtection="1">
      <alignment horizontal="center" vertical="top" shrinkToFit="1"/>
      <protection hidden="1"/>
    </xf>
    <xf numFmtId="1" fontId="5" fillId="11" borderId="18" xfId="1" applyNumberFormat="1" applyFont="1" applyFill="1" applyBorder="1" applyAlignment="1" applyProtection="1">
      <alignment horizontal="left" vertical="center" shrinkToFit="1"/>
      <protection hidden="1"/>
    </xf>
    <xf numFmtId="0" fontId="5" fillId="11" borderId="19" xfId="1" applyNumberFormat="1" applyFont="1" applyFill="1" applyBorder="1" applyAlignment="1" applyProtection="1">
      <alignment vertical="center" shrinkToFit="1" readingOrder="2"/>
      <protection hidden="1"/>
    </xf>
    <xf numFmtId="1" fontId="8" fillId="22" borderId="21" xfId="5" applyNumberFormat="1" applyFont="1" applyFill="1" applyBorder="1" applyAlignment="1" applyProtection="1">
      <alignment horizontal="center" vertical="center" readingOrder="2"/>
      <protection hidden="1"/>
    </xf>
    <xf numFmtId="0" fontId="30" fillId="22" borderId="22" xfId="5" applyFont="1" applyFill="1" applyBorder="1" applyAlignment="1" applyProtection="1">
      <alignment horizontal="center" vertical="center" wrapText="1" readingOrder="2"/>
      <protection hidden="1"/>
    </xf>
    <xf numFmtId="0" fontId="8" fillId="22" borderId="22" xfId="5" applyFont="1" applyFill="1" applyBorder="1" applyAlignment="1" applyProtection="1">
      <alignment horizontal="center" vertical="center" wrapText="1" readingOrder="2"/>
      <protection hidden="1"/>
    </xf>
    <xf numFmtId="167" fontId="8" fillId="22" borderId="22" xfId="5" applyNumberFormat="1" applyFont="1" applyFill="1" applyBorder="1" applyAlignment="1" applyProtection="1">
      <alignment horizontal="center" vertical="center" readingOrder="2"/>
      <protection hidden="1"/>
    </xf>
    <xf numFmtId="2" fontId="8" fillId="22" borderId="22" xfId="5" applyNumberFormat="1" applyFont="1" applyFill="1" applyBorder="1" applyAlignment="1" applyProtection="1">
      <alignment horizontal="center" vertical="center" shrinkToFit="1" readingOrder="2"/>
      <protection hidden="1"/>
    </xf>
    <xf numFmtId="3" fontId="8" fillId="22" borderId="22" xfId="5" applyNumberFormat="1" applyFont="1" applyFill="1" applyBorder="1" applyAlignment="1" applyProtection="1">
      <alignment horizontal="center" vertical="center" readingOrder="2"/>
      <protection hidden="1"/>
    </xf>
    <xf numFmtId="3" fontId="8" fillId="22" borderId="23" xfId="5" applyNumberFormat="1" applyFont="1" applyFill="1" applyBorder="1" applyAlignment="1" applyProtection="1">
      <alignment horizontal="center" vertical="center" readingOrder="2"/>
      <protection hidden="1"/>
    </xf>
    <xf numFmtId="0" fontId="4" fillId="0" borderId="0" xfId="1" applyFont="1" applyAlignment="1" applyProtection="1">
      <alignment vertical="center" readingOrder="2"/>
      <protection hidden="1"/>
    </xf>
    <xf numFmtId="0" fontId="4" fillId="2" borderId="7" xfId="1" applyFont="1" applyFill="1" applyBorder="1" applyAlignment="1" applyProtection="1">
      <alignment horizontal="center" vertical="center" readingOrder="2"/>
      <protection hidden="1"/>
    </xf>
    <xf numFmtId="0" fontId="4" fillId="0" borderId="0" xfId="1" applyFont="1" applyAlignment="1" applyProtection="1">
      <alignment readingOrder="2"/>
      <protection hidden="1"/>
    </xf>
    <xf numFmtId="0" fontId="4" fillId="2" borderId="2" xfId="1" applyFont="1" applyFill="1" applyBorder="1" applyAlignment="1" applyProtection="1">
      <alignment horizontal="center" vertical="center" readingOrder="2"/>
      <protection hidden="1"/>
    </xf>
    <xf numFmtId="2" fontId="15" fillId="3" borderId="0" xfId="0" applyNumberFormat="1" applyFont="1" applyFill="1" applyBorder="1" applyAlignment="1" applyProtection="1">
      <alignment vertical="center" wrapText="1"/>
      <protection hidden="1"/>
    </xf>
    <xf numFmtId="0" fontId="4" fillId="3" borderId="0" xfId="1" applyFont="1" applyFill="1" applyBorder="1" applyAlignment="1" applyProtection="1">
      <alignment readingOrder="2"/>
      <protection hidden="1"/>
    </xf>
    <xf numFmtId="0" fontId="4" fillId="2" borderId="3" xfId="1" applyFont="1" applyFill="1" applyBorder="1" applyAlignment="1" applyProtection="1">
      <alignment horizontal="center" vertical="center" readingOrder="2"/>
      <protection hidden="1"/>
    </xf>
    <xf numFmtId="3" fontId="4" fillId="2" borderId="9" xfId="0" applyNumberFormat="1" applyFont="1" applyFill="1" applyBorder="1" applyAlignment="1" applyProtection="1">
      <alignment horizontal="center" vertical="center" readingOrder="2"/>
      <protection hidden="1"/>
    </xf>
    <xf numFmtId="2" fontId="4" fillId="2" borderId="10" xfId="0" applyNumberFormat="1" applyFont="1" applyFill="1" applyBorder="1" applyAlignment="1" applyProtection="1">
      <alignment horizontal="center" vertical="center" readingOrder="2"/>
      <protection hidden="1"/>
    </xf>
    <xf numFmtId="0" fontId="3" fillId="2" borderId="0" xfId="0" applyFont="1" applyFill="1" applyAlignment="1" applyProtection="1">
      <alignment vertical="center"/>
      <protection hidden="1"/>
    </xf>
    <xf numFmtId="2" fontId="4" fillId="2" borderId="29" xfId="0" applyNumberFormat="1" applyFont="1" applyFill="1" applyBorder="1" applyAlignment="1" applyProtection="1">
      <alignment horizontal="center" vertical="center" readingOrder="2"/>
      <protection hidden="1"/>
    </xf>
    <xf numFmtId="1" fontId="4" fillId="0" borderId="0" xfId="1" applyNumberFormat="1" applyFont="1" applyAlignment="1" applyProtection="1">
      <alignment readingOrder="2"/>
      <protection hidden="1"/>
    </xf>
    <xf numFmtId="0" fontId="25" fillId="0" borderId="0" xfId="1" applyFont="1" applyAlignment="1" applyProtection="1">
      <alignment vertical="center" wrapText="1" readingOrder="2"/>
      <protection hidden="1"/>
    </xf>
    <xf numFmtId="0" fontId="3" fillId="0" borderId="0" xfId="1" applyFont="1" applyAlignment="1" applyProtection="1">
      <alignment wrapText="1" readingOrder="2"/>
      <protection hidden="1"/>
    </xf>
    <xf numFmtId="167" fontId="4" fillId="0" borderId="0" xfId="1" applyNumberFormat="1" applyFont="1" applyAlignment="1" applyProtection="1">
      <alignment readingOrder="2"/>
      <protection hidden="1"/>
    </xf>
    <xf numFmtId="2" fontId="4" fillId="0" borderId="0" xfId="1" applyNumberFormat="1" applyFont="1" applyAlignment="1" applyProtection="1">
      <alignment horizontal="center" vertical="center" shrinkToFit="1" readingOrder="2"/>
      <protection hidden="1"/>
    </xf>
    <xf numFmtId="3" fontId="4" fillId="0" borderId="0" xfId="1" applyNumberFormat="1" applyFont="1" applyAlignment="1" applyProtection="1">
      <alignment horizontal="center" vertical="center" readingOrder="2"/>
      <protection hidden="1"/>
    </xf>
    <xf numFmtId="0" fontId="4" fillId="0" borderId="0" xfId="1" applyFont="1" applyAlignment="1" applyProtection="1">
      <alignment horizontal="center" vertical="center" readingOrder="2"/>
      <protection hidden="1"/>
    </xf>
    <xf numFmtId="0" fontId="4" fillId="11" borderId="25" xfId="0" applyFont="1" applyFill="1" applyBorder="1" applyAlignment="1" applyProtection="1">
      <alignment horizontal="right" vertical="center" shrinkToFit="1"/>
      <protection hidden="1"/>
    </xf>
    <xf numFmtId="0" fontId="4" fillId="11" borderId="26" xfId="0" applyFont="1" applyFill="1" applyBorder="1" applyAlignment="1" applyProtection="1">
      <alignment horizontal="right" vertical="center" shrinkToFit="1"/>
      <protection hidden="1"/>
    </xf>
    <xf numFmtId="0" fontId="4" fillId="11" borderId="18" xfId="0" applyFont="1" applyFill="1" applyBorder="1" applyAlignment="1" applyProtection="1">
      <alignment horizontal="right" vertical="center" shrinkToFit="1"/>
      <protection hidden="1"/>
    </xf>
    <xf numFmtId="0" fontId="3" fillId="11" borderId="20" xfId="0" applyFont="1" applyFill="1" applyBorder="1" applyAlignment="1" applyProtection="1">
      <alignment horizontal="center" vertical="center" shrinkToFit="1"/>
      <protection hidden="1"/>
    </xf>
    <xf numFmtId="0" fontId="4" fillId="11" borderId="27" xfId="0" applyFont="1" applyFill="1" applyBorder="1" applyAlignment="1" applyProtection="1">
      <alignment horizontal="center" vertical="center"/>
      <protection hidden="1"/>
    </xf>
    <xf numFmtId="3" fontId="4" fillId="11" borderId="28" xfId="0" applyNumberFormat="1" applyFont="1" applyFill="1" applyBorder="1" applyAlignment="1" applyProtection="1">
      <alignment horizontal="center" vertical="center"/>
      <protection hidden="1"/>
    </xf>
    <xf numFmtId="3" fontId="4" fillId="11" borderId="48" xfId="0" applyNumberFormat="1" applyFont="1" applyFill="1" applyBorder="1" applyAlignment="1" applyProtection="1">
      <alignment horizontal="center" vertical="center"/>
      <protection hidden="1"/>
    </xf>
    <xf numFmtId="3" fontId="4" fillId="11" borderId="29" xfId="0" applyNumberFormat="1" applyFont="1" applyFill="1" applyBorder="1" applyAlignment="1" applyProtection="1">
      <alignment horizontal="center" vertical="center"/>
      <protection hidden="1"/>
    </xf>
    <xf numFmtId="0" fontId="4" fillId="3" borderId="13" xfId="0" applyFont="1" applyFill="1" applyBorder="1" applyAlignment="1" applyProtection="1">
      <alignment horizontal="right" vertical="center"/>
      <protection hidden="1"/>
    </xf>
    <xf numFmtId="3" fontId="4" fillId="3" borderId="4" xfId="0" applyNumberFormat="1" applyFont="1" applyFill="1" applyBorder="1" applyAlignment="1" applyProtection="1">
      <alignment horizontal="center" vertical="center"/>
      <protection hidden="1"/>
    </xf>
    <xf numFmtId="3" fontId="4" fillId="3" borderId="43" xfId="0" applyNumberFormat="1" applyFont="1" applyFill="1" applyBorder="1" applyAlignment="1" applyProtection="1">
      <alignment horizontal="center" vertical="center"/>
      <protection hidden="1"/>
    </xf>
    <xf numFmtId="3" fontId="4" fillId="3" borderId="5" xfId="0" applyNumberFormat="1" applyFont="1" applyFill="1" applyBorder="1" applyAlignment="1" applyProtection="1">
      <alignment horizontal="center" vertical="center"/>
      <protection hidden="1"/>
    </xf>
    <xf numFmtId="0" fontId="4" fillId="26" borderId="14" xfId="0" applyFont="1" applyFill="1" applyBorder="1" applyAlignment="1" applyProtection="1">
      <alignment horizontal="right" vertical="center"/>
      <protection hidden="1"/>
    </xf>
    <xf numFmtId="3" fontId="4" fillId="26" borderId="1" xfId="0" applyNumberFormat="1" applyFont="1" applyFill="1" applyBorder="1" applyAlignment="1" applyProtection="1">
      <alignment horizontal="center" vertical="center"/>
      <protection hidden="1"/>
    </xf>
    <xf numFmtId="3" fontId="4" fillId="26" borderId="32" xfId="0" applyNumberFormat="1" applyFont="1" applyFill="1" applyBorder="1" applyAlignment="1" applyProtection="1">
      <alignment horizontal="center" vertical="center"/>
      <protection hidden="1"/>
    </xf>
    <xf numFmtId="3" fontId="4" fillId="26" borderId="5" xfId="0" applyNumberFormat="1" applyFont="1" applyFill="1" applyBorder="1" applyAlignment="1" applyProtection="1">
      <alignment horizontal="center" vertical="center"/>
      <protection hidden="1"/>
    </xf>
    <xf numFmtId="0" fontId="4" fillId="3" borderId="14" xfId="0" applyFont="1" applyFill="1" applyBorder="1" applyAlignment="1" applyProtection="1">
      <alignment horizontal="right" vertical="center"/>
      <protection hidden="1"/>
    </xf>
    <xf numFmtId="3" fontId="4" fillId="3" borderId="1" xfId="0" applyNumberFormat="1" applyFont="1" applyFill="1" applyBorder="1" applyAlignment="1" applyProtection="1">
      <alignment horizontal="center" vertical="center"/>
      <protection hidden="1"/>
    </xf>
    <xf numFmtId="3" fontId="4" fillId="3" borderId="32" xfId="0" applyNumberFormat="1" applyFont="1" applyFill="1" applyBorder="1" applyAlignment="1" applyProtection="1">
      <alignment horizontal="center" vertical="center"/>
      <protection hidden="1"/>
    </xf>
    <xf numFmtId="3" fontId="4" fillId="3" borderId="1" xfId="0" applyNumberFormat="1" applyFont="1" applyFill="1" applyBorder="1" applyAlignment="1" applyProtection="1">
      <alignment horizontal="center" vertical="center" wrapText="1"/>
      <protection hidden="1"/>
    </xf>
    <xf numFmtId="3" fontId="4" fillId="3" borderId="32" xfId="0" applyNumberFormat="1" applyFont="1" applyFill="1" applyBorder="1" applyAlignment="1" applyProtection="1">
      <alignment horizontal="center" vertical="center" wrapText="1"/>
      <protection hidden="1"/>
    </xf>
    <xf numFmtId="0" fontId="4" fillId="26" borderId="14" xfId="0" applyFont="1" applyFill="1" applyBorder="1" applyAlignment="1" applyProtection="1">
      <alignment horizontal="right" vertical="center" wrapText="1"/>
      <protection hidden="1"/>
    </xf>
    <xf numFmtId="0" fontId="4" fillId="3" borderId="16" xfId="0" applyFont="1" applyFill="1" applyBorder="1" applyAlignment="1" applyProtection="1">
      <alignment horizontal="right" vertical="center"/>
      <protection hidden="1"/>
    </xf>
    <xf numFmtId="3" fontId="4" fillId="3" borderId="8" xfId="0" applyNumberFormat="1" applyFont="1" applyFill="1" applyBorder="1" applyAlignment="1" applyProtection="1">
      <alignment horizontal="center" vertical="center"/>
      <protection hidden="1"/>
    </xf>
    <xf numFmtId="3" fontId="4" fillId="3" borderId="42" xfId="0" applyNumberFormat="1" applyFont="1" applyFill="1" applyBorder="1" applyAlignment="1" applyProtection="1">
      <alignment horizontal="center" vertical="center"/>
      <protection hidden="1"/>
    </xf>
    <xf numFmtId="0" fontId="4" fillId="20" borderId="16" xfId="0" applyFont="1" applyFill="1" applyBorder="1" applyAlignment="1" applyProtection="1">
      <alignment horizontal="right" vertical="center"/>
      <protection hidden="1"/>
    </xf>
    <xf numFmtId="3" fontId="4" fillId="20" borderId="8" xfId="0" applyNumberFormat="1" applyFont="1" applyFill="1" applyBorder="1" applyAlignment="1" applyProtection="1">
      <alignment horizontal="center" vertical="center"/>
      <protection hidden="1"/>
    </xf>
    <xf numFmtId="3" fontId="4" fillId="20" borderId="42" xfId="0" applyNumberFormat="1" applyFont="1" applyFill="1" applyBorder="1" applyAlignment="1" applyProtection="1">
      <alignment horizontal="center" vertical="center"/>
      <protection hidden="1"/>
    </xf>
    <xf numFmtId="3" fontId="4" fillId="20" borderId="2" xfId="0" applyNumberFormat="1" applyFont="1" applyFill="1" applyBorder="1" applyAlignment="1" applyProtection="1">
      <alignment horizontal="center" vertical="center"/>
      <protection hidden="1"/>
    </xf>
    <xf numFmtId="0" fontId="9" fillId="18" borderId="14" xfId="0" applyFont="1" applyFill="1" applyBorder="1" applyAlignment="1" applyProtection="1">
      <alignment horizontal="right" vertical="center"/>
      <protection hidden="1"/>
    </xf>
    <xf numFmtId="3" fontId="9" fillId="17" borderId="1" xfId="0" applyNumberFormat="1" applyFont="1" applyFill="1" applyBorder="1" applyAlignment="1" applyProtection="1">
      <alignment horizontal="center" vertical="center"/>
      <protection hidden="1"/>
    </xf>
    <xf numFmtId="3" fontId="9" fillId="17" borderId="2" xfId="0" applyNumberFormat="1" applyFont="1" applyFill="1" applyBorder="1" applyAlignment="1" applyProtection="1">
      <alignment horizontal="center" vertical="center"/>
      <protection hidden="1"/>
    </xf>
    <xf numFmtId="3" fontId="9" fillId="17" borderId="32" xfId="0" applyNumberFormat="1" applyFont="1" applyFill="1" applyBorder="1" applyAlignment="1" applyProtection="1">
      <alignment horizontal="center" vertical="center"/>
      <protection hidden="1"/>
    </xf>
    <xf numFmtId="3" fontId="20" fillId="17" borderId="2" xfId="0" applyNumberFormat="1" applyFont="1" applyFill="1" applyBorder="1" applyAlignment="1" applyProtection="1">
      <alignment horizontal="center" wrapText="1" readingOrder="1"/>
      <protection hidden="1"/>
    </xf>
    <xf numFmtId="0" fontId="42" fillId="18" borderId="15" xfId="0" applyFont="1" applyFill="1" applyBorder="1" applyAlignment="1" applyProtection="1">
      <alignment horizontal="right" vertical="center"/>
      <protection hidden="1"/>
    </xf>
    <xf numFmtId="3" fontId="9" fillId="17" borderId="12" xfId="0" applyNumberFormat="1" applyFont="1" applyFill="1" applyBorder="1" applyAlignment="1" applyProtection="1">
      <alignment horizontal="center" vertical="center"/>
      <protection hidden="1"/>
    </xf>
    <xf numFmtId="3" fontId="9" fillId="17" borderId="50" xfId="0" applyNumberFormat="1" applyFont="1" applyFill="1" applyBorder="1" applyAlignment="1" applyProtection="1">
      <alignment horizontal="center" vertical="center"/>
      <protection hidden="1"/>
    </xf>
    <xf numFmtId="3" fontId="9" fillId="17" borderId="3" xfId="0" applyNumberFormat="1" applyFont="1" applyFill="1" applyBorder="1" applyAlignment="1" applyProtection="1">
      <alignment horizontal="center" vertical="center"/>
      <protection hidden="1"/>
    </xf>
    <xf numFmtId="0" fontId="32" fillId="20" borderId="0" xfId="0" applyFont="1" applyFill="1" applyAlignment="1">
      <alignment horizontal="right" vertical="center"/>
    </xf>
    <xf numFmtId="0" fontId="32" fillId="11" borderId="0" xfId="0" applyFont="1" applyFill="1" applyAlignment="1">
      <alignment horizontal="right" vertical="center" wrapText="1"/>
    </xf>
    <xf numFmtId="0" fontId="32" fillId="7" borderId="0" xfId="0" applyFont="1" applyFill="1" applyAlignment="1">
      <alignment horizontal="right" vertical="center"/>
    </xf>
    <xf numFmtId="0" fontId="32" fillId="8" borderId="0" xfId="0" applyFont="1" applyFill="1" applyAlignment="1">
      <alignment horizontal="right" vertical="center"/>
    </xf>
    <xf numFmtId="2" fontId="20" fillId="5" borderId="0" xfId="0" applyNumberFormat="1" applyFont="1" applyFill="1" applyBorder="1" applyAlignment="1" applyProtection="1">
      <alignment horizontal="right" vertical="center" wrapText="1" readingOrder="2"/>
      <protection locked="0" hidden="1"/>
    </xf>
    <xf numFmtId="0" fontId="40" fillId="19" borderId="19" xfId="1" applyNumberFormat="1" applyFont="1" applyFill="1" applyBorder="1" applyAlignment="1" applyProtection="1">
      <alignment horizontal="right" vertical="center" shrinkToFit="1" readingOrder="2"/>
      <protection locked="0" hidden="1"/>
    </xf>
    <xf numFmtId="0" fontId="40" fillId="19" borderId="20" xfId="1" applyNumberFormat="1" applyFont="1" applyFill="1" applyBorder="1" applyAlignment="1" applyProtection="1">
      <alignment horizontal="right" vertical="center" shrinkToFit="1" readingOrder="2"/>
      <protection locked="0" hidden="1"/>
    </xf>
    <xf numFmtId="0" fontId="4" fillId="19" borderId="24" xfId="1" applyNumberFormat="1" applyFont="1" applyFill="1" applyBorder="1" applyAlignment="1" applyProtection="1">
      <alignment horizontal="right" vertical="center" shrinkToFit="1" readingOrder="2"/>
      <protection locked="0" hidden="1"/>
    </xf>
    <xf numFmtId="0" fontId="4" fillId="19" borderId="26" xfId="1" applyNumberFormat="1" applyFont="1" applyFill="1" applyBorder="1" applyAlignment="1" applyProtection="1">
      <alignment horizontal="right" vertical="center" shrinkToFit="1" readingOrder="2"/>
      <protection locked="0" hidden="1"/>
    </xf>
    <xf numFmtId="0" fontId="5" fillId="19" borderId="0" xfId="1" applyNumberFormat="1" applyFont="1" applyFill="1" applyBorder="1" applyAlignment="1" applyProtection="1">
      <alignment horizontal="center" vertical="center" shrinkToFit="1" readingOrder="2"/>
      <protection locked="0" hidden="1"/>
    </xf>
    <xf numFmtId="0" fontId="5" fillId="19" borderId="34" xfId="1" applyNumberFormat="1" applyFont="1" applyFill="1" applyBorder="1" applyAlignment="1" applyProtection="1">
      <alignment horizontal="center" vertical="center" shrinkToFit="1" readingOrder="2"/>
      <protection locked="0" hidden="1"/>
    </xf>
    <xf numFmtId="0" fontId="4" fillId="19" borderId="0" xfId="1" applyNumberFormat="1" applyFont="1" applyFill="1" applyBorder="1" applyAlignment="1" applyProtection="1">
      <alignment horizontal="right" vertical="center" shrinkToFit="1" readingOrder="2"/>
      <protection locked="0" hidden="1"/>
    </xf>
    <xf numFmtId="0" fontId="4" fillId="19" borderId="25" xfId="1" applyNumberFormat="1" applyFont="1" applyFill="1" applyBorder="1" applyAlignment="1" applyProtection="1">
      <alignment horizontal="right" vertical="center" shrinkToFit="1"/>
      <protection locked="0" hidden="1"/>
    </xf>
    <xf numFmtId="0" fontId="4" fillId="19" borderId="24" xfId="1" applyNumberFormat="1" applyFont="1" applyFill="1" applyBorder="1" applyAlignment="1" applyProtection="1">
      <alignment horizontal="right" vertical="center" shrinkToFit="1"/>
      <protection locked="0" hidden="1"/>
    </xf>
    <xf numFmtId="0" fontId="4" fillId="19" borderId="33" xfId="1" applyNumberFormat="1" applyFont="1" applyFill="1" applyBorder="1" applyAlignment="1" applyProtection="1">
      <alignment horizontal="right" vertical="center" shrinkToFit="1"/>
      <protection locked="0" hidden="1"/>
    </xf>
    <xf numFmtId="0" fontId="4" fillId="19" borderId="0" xfId="1" applyNumberFormat="1" applyFont="1" applyFill="1" applyBorder="1" applyAlignment="1" applyProtection="1">
      <alignment horizontal="right" vertical="center" shrinkToFit="1"/>
      <protection locked="0" hidden="1"/>
    </xf>
    <xf numFmtId="49" fontId="38" fillId="9" borderId="0" xfId="4" applyNumberFormat="1" applyFont="1" applyFill="1" applyAlignment="1" applyProtection="1">
      <alignment horizontal="center" vertical="center" shrinkToFit="1" readingOrder="2"/>
      <protection locked="0" hidden="1"/>
    </xf>
    <xf numFmtId="49" fontId="45" fillId="9" borderId="0" xfId="4" applyNumberFormat="1" applyFont="1" applyFill="1" applyAlignment="1" applyProtection="1">
      <alignment horizontal="center" vertical="center" shrinkToFit="1" readingOrder="2"/>
      <protection locked="0" hidden="1"/>
    </xf>
    <xf numFmtId="169" fontId="38" fillId="9" borderId="0" xfId="4" applyNumberFormat="1" applyFont="1" applyFill="1" applyAlignment="1" applyProtection="1">
      <alignment horizontal="center" vertical="center" shrinkToFit="1" readingOrder="2"/>
      <protection locked="0" hidden="1"/>
    </xf>
    <xf numFmtId="2" fontId="38" fillId="9" borderId="0" xfId="4" applyNumberFormat="1" applyFont="1" applyFill="1" applyAlignment="1" applyProtection="1">
      <alignment horizontal="center" vertical="center" shrinkToFit="1" readingOrder="2"/>
      <protection locked="0" hidden="1"/>
    </xf>
    <xf numFmtId="0" fontId="4" fillId="0" borderId="1" xfId="4" applyFont="1" applyBorder="1" applyAlignment="1" applyProtection="1">
      <alignment horizontal="left" vertical="center" wrapText="1" shrinkToFit="1" readingOrder="2"/>
      <protection locked="0" hidden="1"/>
    </xf>
    <xf numFmtId="0" fontId="6" fillId="0" borderId="1" xfId="1" applyFont="1" applyBorder="1" applyAlignment="1" applyProtection="1">
      <alignment horizontal="left" vertical="center" wrapText="1" shrinkToFit="1" readingOrder="2"/>
      <protection locked="0" hidden="1"/>
    </xf>
    <xf numFmtId="49" fontId="6" fillId="0" borderId="1" xfId="4" applyNumberFormat="1" applyFont="1" applyBorder="1" applyAlignment="1" applyProtection="1">
      <alignment horizontal="right" vertical="center" wrapText="1" shrinkToFit="1" readingOrder="2"/>
      <protection locked="0" hidden="1"/>
    </xf>
    <xf numFmtId="49" fontId="6" fillId="0" borderId="1" xfId="1" applyNumberFormat="1" applyFont="1" applyBorder="1" applyAlignment="1" applyProtection="1">
      <alignment vertical="center" wrapText="1" shrinkToFit="1" readingOrder="2"/>
      <protection locked="0" hidden="1"/>
    </xf>
    <xf numFmtId="169" fontId="6" fillId="0" borderId="1" xfId="1" applyNumberFormat="1" applyFont="1" applyBorder="1" applyAlignment="1" applyProtection="1">
      <alignment horizontal="left" vertical="center" wrapText="1" shrinkToFit="1" readingOrder="2"/>
      <protection locked="0" hidden="1"/>
    </xf>
    <xf numFmtId="49" fontId="6" fillId="0" borderId="6" xfId="4" applyNumberFormat="1" applyFont="1" applyBorder="1" applyAlignment="1" applyProtection="1">
      <alignment horizontal="right" vertical="center" wrapText="1" shrinkToFit="1" readingOrder="2"/>
      <protection locked="0" hidden="1"/>
    </xf>
    <xf numFmtId="169" fontId="6" fillId="0" borderId="6" xfId="4" applyNumberFormat="1" applyFont="1" applyBorder="1" applyAlignment="1" applyProtection="1">
      <alignment horizontal="right" vertical="center" wrapText="1" shrinkToFit="1" readingOrder="2"/>
      <protection locked="0" hidden="1"/>
    </xf>
    <xf numFmtId="169" fontId="6" fillId="0" borderId="1" xfId="1" applyNumberFormat="1" applyFont="1" applyBorder="1" applyAlignment="1" applyProtection="1">
      <alignment vertical="center" wrapText="1" shrinkToFit="1" readingOrder="2"/>
      <protection locked="0" hidden="1"/>
    </xf>
    <xf numFmtId="49" fontId="5" fillId="2" borderId="38" xfId="0" applyNumberFormat="1" applyFont="1" applyFill="1" applyBorder="1" applyAlignment="1" applyProtection="1">
      <alignment horizontal="left" vertical="center" readingOrder="2"/>
      <protection hidden="1"/>
    </xf>
    <xf numFmtId="49" fontId="5" fillId="2" borderId="39" xfId="0" applyNumberFormat="1" applyFont="1" applyFill="1" applyBorder="1" applyAlignment="1" applyProtection="1">
      <alignment horizontal="left" vertical="center" readingOrder="2"/>
      <protection hidden="1"/>
    </xf>
    <xf numFmtId="49" fontId="5" fillId="2" borderId="41" xfId="0" applyNumberFormat="1" applyFont="1" applyFill="1" applyBorder="1" applyAlignment="1" applyProtection="1">
      <alignment horizontal="left" vertical="center" readingOrder="2"/>
      <protection hidden="1"/>
    </xf>
    <xf numFmtId="167" fontId="5" fillId="11" borderId="24" xfId="1" applyNumberFormat="1" applyFont="1" applyFill="1" applyBorder="1" applyAlignment="1" applyProtection="1">
      <alignment horizontal="right" vertical="center"/>
      <protection hidden="1"/>
    </xf>
    <xf numFmtId="167" fontId="5" fillId="11" borderId="26" xfId="1" applyNumberFormat="1" applyFont="1" applyFill="1" applyBorder="1" applyAlignment="1" applyProtection="1">
      <alignment horizontal="right" vertical="center"/>
      <protection hidden="1"/>
    </xf>
    <xf numFmtId="1" fontId="3" fillId="11" borderId="0" xfId="1" applyNumberFormat="1" applyFont="1" applyFill="1" applyBorder="1" applyAlignment="1" applyProtection="1">
      <alignment horizontal="center" vertical="center"/>
      <protection hidden="1"/>
    </xf>
    <xf numFmtId="1" fontId="3" fillId="11" borderId="34" xfId="1" applyNumberFormat="1" applyFont="1" applyFill="1" applyBorder="1" applyAlignment="1" applyProtection="1">
      <alignment horizontal="center" vertical="center"/>
      <protection hidden="1"/>
    </xf>
    <xf numFmtId="2" fontId="20" fillId="5" borderId="35" xfId="0" applyNumberFormat="1" applyFont="1" applyFill="1" applyBorder="1" applyAlignment="1" applyProtection="1">
      <alignment horizontal="center" vertical="center" wrapText="1" readingOrder="2"/>
      <protection hidden="1"/>
    </xf>
    <xf numFmtId="2" fontId="20" fillId="5" borderId="37" xfId="0" applyNumberFormat="1" applyFont="1" applyFill="1" applyBorder="1" applyAlignment="1" applyProtection="1">
      <alignment horizontal="center" vertical="center" wrapText="1" readingOrder="2"/>
      <protection hidden="1"/>
    </xf>
    <xf numFmtId="2" fontId="20" fillId="5" borderId="36" xfId="0" applyNumberFormat="1" applyFont="1" applyFill="1" applyBorder="1" applyAlignment="1" applyProtection="1">
      <alignment horizontal="center" vertical="center" wrapText="1" readingOrder="2"/>
      <protection hidden="1"/>
    </xf>
    <xf numFmtId="0" fontId="9" fillId="15" borderId="38" xfId="0" applyFont="1" applyFill="1" applyBorder="1" applyAlignment="1" applyProtection="1">
      <alignment horizontal="right" vertical="center"/>
      <protection hidden="1"/>
    </xf>
    <xf numFmtId="0" fontId="9" fillId="15" borderId="39" xfId="0" applyFont="1" applyFill="1" applyBorder="1" applyAlignment="1" applyProtection="1">
      <alignment horizontal="right" vertical="center"/>
      <protection hidden="1"/>
    </xf>
    <xf numFmtId="0" fontId="9" fillId="15" borderId="40" xfId="0" applyFont="1" applyFill="1" applyBorder="1" applyAlignment="1" applyProtection="1">
      <alignment horizontal="right" vertical="center"/>
      <protection hidden="1"/>
    </xf>
    <xf numFmtId="0" fontId="3" fillId="11" borderId="25" xfId="1" applyNumberFormat="1" applyFont="1" applyFill="1" applyBorder="1" applyAlignment="1" applyProtection="1">
      <alignment horizontal="right" vertical="center"/>
      <protection hidden="1"/>
    </xf>
    <xf numFmtId="0" fontId="3" fillId="11" borderId="24" xfId="1" applyNumberFormat="1" applyFont="1" applyFill="1" applyBorder="1" applyAlignment="1" applyProtection="1">
      <alignment horizontal="right" vertical="center"/>
      <protection hidden="1"/>
    </xf>
    <xf numFmtId="0" fontId="5" fillId="11" borderId="33" xfId="1" applyNumberFormat="1" applyFont="1" applyFill="1" applyBorder="1" applyAlignment="1" applyProtection="1">
      <alignment horizontal="right" vertical="center"/>
      <protection hidden="1"/>
    </xf>
    <xf numFmtId="0" fontId="5" fillId="11" borderId="0" xfId="1" applyNumberFormat="1" applyFont="1" applyFill="1" applyBorder="1" applyAlignment="1" applyProtection="1">
      <alignment horizontal="right" vertical="center"/>
      <protection hidden="1"/>
    </xf>
    <xf numFmtId="167" fontId="5" fillId="11" borderId="24" xfId="1" applyNumberFormat="1" applyFont="1" applyFill="1" applyBorder="1" applyAlignment="1" applyProtection="1">
      <alignment horizontal="right" shrinkToFit="1"/>
      <protection hidden="1"/>
    </xf>
    <xf numFmtId="167" fontId="5" fillId="11" borderId="0" xfId="1" applyNumberFormat="1" applyFont="1" applyFill="1" applyBorder="1" applyAlignment="1" applyProtection="1">
      <alignment horizontal="right" shrinkToFit="1"/>
      <protection hidden="1"/>
    </xf>
    <xf numFmtId="0" fontId="43" fillId="11" borderId="19" xfId="1" applyNumberFormat="1" applyFont="1" applyFill="1" applyBorder="1" applyAlignment="1" applyProtection="1">
      <alignment horizontal="right" vertical="center" shrinkToFit="1" readingOrder="2"/>
      <protection hidden="1"/>
    </xf>
    <xf numFmtId="0" fontId="43" fillId="11" borderId="20" xfId="1" applyNumberFormat="1" applyFont="1" applyFill="1" applyBorder="1" applyAlignment="1" applyProtection="1">
      <alignment horizontal="right" vertical="center" shrinkToFit="1" readingOrder="2"/>
      <protection hidden="1"/>
    </xf>
    <xf numFmtId="0" fontId="39" fillId="11" borderId="38" xfId="0" applyFont="1" applyFill="1" applyBorder="1" applyAlignment="1" applyProtection="1">
      <alignment horizontal="center" vertical="center" wrapText="1"/>
      <protection hidden="1"/>
    </xf>
    <xf numFmtId="0" fontId="39" fillId="11" borderId="39" xfId="0" applyFont="1" applyFill="1" applyBorder="1" applyAlignment="1" applyProtection="1">
      <alignment horizontal="center" vertical="center" wrapText="1"/>
      <protection hidden="1"/>
    </xf>
    <xf numFmtId="0" fontId="39" fillId="11" borderId="40" xfId="0" applyFont="1" applyFill="1" applyBorder="1" applyAlignment="1" applyProtection="1">
      <alignment horizontal="center" vertical="center" wrapText="1"/>
      <protection hidden="1"/>
    </xf>
    <xf numFmtId="0" fontId="4" fillId="11" borderId="24" xfId="0" applyFont="1" applyFill="1" applyBorder="1" applyAlignment="1" applyProtection="1">
      <alignment horizontal="right" vertical="center" shrinkToFit="1"/>
      <protection hidden="1"/>
    </xf>
    <xf numFmtId="0" fontId="4" fillId="11" borderId="19" xfId="0" applyFont="1" applyFill="1" applyBorder="1" applyAlignment="1" applyProtection="1">
      <alignment horizontal="right" vertical="center" shrinkToFit="1"/>
      <protection hidden="1"/>
    </xf>
    <xf numFmtId="0" fontId="46" fillId="19" borderId="38" xfId="0" applyFont="1" applyFill="1" applyBorder="1" applyAlignment="1">
      <alignment horizontal="center" vertical="center"/>
    </xf>
    <xf numFmtId="0" fontId="46" fillId="19" borderId="41" xfId="0" applyFont="1" applyFill="1" applyBorder="1" applyAlignment="1">
      <alignment horizontal="center" vertical="center"/>
    </xf>
    <xf numFmtId="0" fontId="49" fillId="0" borderId="45" xfId="0" applyFont="1" applyBorder="1" applyAlignment="1">
      <alignment horizontal="center" vertical="center"/>
    </xf>
    <xf numFmtId="0" fontId="49" fillId="0" borderId="30" xfId="0" applyFont="1" applyBorder="1" applyAlignment="1">
      <alignment horizontal="center" vertical="center"/>
    </xf>
    <xf numFmtId="0" fontId="49" fillId="0" borderId="44" xfId="0" applyFont="1" applyBorder="1" applyAlignment="1">
      <alignment horizontal="center" vertical="center"/>
    </xf>
    <xf numFmtId="0" fontId="50" fillId="3" borderId="45" xfId="0" applyFont="1" applyFill="1" applyBorder="1" applyAlignment="1">
      <alignment horizontal="center" vertical="center"/>
    </xf>
    <xf numFmtId="0" fontId="50" fillId="3" borderId="30" xfId="0" applyFont="1" applyFill="1" applyBorder="1" applyAlignment="1">
      <alignment horizontal="center" vertical="center"/>
    </xf>
    <xf numFmtId="0" fontId="50" fillId="3" borderId="44" xfId="0" applyFont="1" applyFill="1" applyBorder="1" applyAlignment="1">
      <alignment horizontal="center" vertical="center"/>
    </xf>
    <xf numFmtId="0" fontId="48" fillId="0" borderId="0" xfId="0" applyFont="1" applyBorder="1" applyAlignment="1">
      <alignment horizontal="right"/>
    </xf>
    <xf numFmtId="0" fontId="4" fillId="3" borderId="33" xfId="0" applyFont="1" applyFill="1" applyBorder="1" applyAlignment="1" applyProtection="1">
      <alignment horizontal="right" vertical="center" shrinkToFit="1"/>
      <protection locked="0"/>
    </xf>
    <xf numFmtId="168" fontId="54" fillId="25" borderId="0" xfId="0" applyNumberFormat="1" applyFont="1" applyFill="1" applyBorder="1" applyAlignment="1" applyProtection="1">
      <alignment horizontal="center" vertical="center" wrapText="1"/>
      <protection locked="0"/>
    </xf>
    <xf numFmtId="168" fontId="54" fillId="25" borderId="34" xfId="0" applyNumberFormat="1" applyFont="1" applyFill="1" applyBorder="1" applyAlignment="1" applyProtection="1">
      <alignment horizontal="center" vertical="center" wrapText="1"/>
      <protection locked="0"/>
    </xf>
    <xf numFmtId="0" fontId="20" fillId="19" borderId="24" xfId="0" applyFont="1" applyFill="1" applyBorder="1" applyAlignment="1" applyProtection="1">
      <alignment horizontal="center" vertical="center"/>
      <protection locked="0"/>
    </xf>
    <xf numFmtId="0" fontId="20" fillId="19" borderId="26" xfId="0" applyFont="1" applyFill="1" applyBorder="1" applyAlignment="1" applyProtection="1">
      <alignment horizontal="center" vertical="center"/>
      <protection locked="0"/>
    </xf>
    <xf numFmtId="0" fontId="20" fillId="3" borderId="0" xfId="0" applyFont="1" applyFill="1" applyProtection="1">
      <protection locked="0"/>
    </xf>
    <xf numFmtId="2" fontId="16" fillId="24" borderId="35" xfId="0" applyNumberFormat="1" applyFont="1" applyFill="1" applyBorder="1" applyAlignment="1" applyProtection="1">
      <alignment horizontal="center" vertical="center" wrapText="1" readingOrder="2"/>
      <protection locked="0"/>
    </xf>
    <xf numFmtId="0" fontId="15" fillId="3" borderId="0" xfId="0" applyFont="1" applyFill="1" applyProtection="1">
      <protection locked="0"/>
    </xf>
    <xf numFmtId="168" fontId="54" fillId="25" borderId="19" xfId="0" applyNumberFormat="1" applyFont="1" applyFill="1" applyBorder="1" applyAlignment="1" applyProtection="1">
      <alignment horizontal="center" vertical="center" wrapText="1"/>
      <protection locked="0"/>
    </xf>
    <xf numFmtId="168" fontId="54" fillId="25" borderId="20" xfId="0" applyNumberFormat="1" applyFont="1" applyFill="1" applyBorder="1" applyAlignment="1" applyProtection="1">
      <alignment horizontal="center" vertical="center" wrapText="1"/>
      <protection locked="0"/>
    </xf>
    <xf numFmtId="0" fontId="20" fillId="19" borderId="0" xfId="0" applyFont="1" applyFill="1" applyBorder="1" applyAlignment="1" applyProtection="1">
      <alignment horizontal="center" vertical="center"/>
      <protection locked="0"/>
    </xf>
    <xf numFmtId="0" fontId="20" fillId="19" borderId="34" xfId="0" applyFont="1" applyFill="1" applyBorder="1" applyAlignment="1" applyProtection="1">
      <alignment horizontal="center" vertical="center"/>
      <protection locked="0"/>
    </xf>
    <xf numFmtId="2" fontId="16" fillId="24" borderId="37" xfId="0" applyNumberFormat="1" applyFont="1" applyFill="1" applyBorder="1" applyAlignment="1" applyProtection="1">
      <alignment horizontal="center" vertical="center" wrapText="1" readingOrder="2"/>
      <protection locked="0"/>
    </xf>
    <xf numFmtId="0" fontId="39" fillId="3" borderId="33" xfId="0" applyFont="1" applyFill="1" applyBorder="1" applyAlignment="1" applyProtection="1">
      <alignment horizontal="center" vertical="center" wrapText="1"/>
      <protection locked="0"/>
    </xf>
    <xf numFmtId="0" fontId="9" fillId="19" borderId="17" xfId="0" applyFont="1" applyFill="1" applyBorder="1" applyAlignment="1" applyProtection="1">
      <alignment horizontal="center" vertical="center" textRotation="90" wrapText="1"/>
      <protection locked="0"/>
    </xf>
    <xf numFmtId="168" fontId="20" fillId="19" borderId="26" xfId="0" applyNumberFormat="1" applyFont="1" applyFill="1" applyBorder="1" applyAlignment="1" applyProtection="1">
      <alignment horizontal="center" vertical="center" wrapText="1"/>
      <protection locked="0"/>
    </xf>
    <xf numFmtId="0" fontId="16" fillId="24" borderId="56" xfId="0" applyFont="1" applyFill="1" applyBorder="1" applyAlignment="1" applyProtection="1">
      <alignment shrinkToFit="1"/>
      <protection locked="0"/>
    </xf>
    <xf numFmtId="0" fontId="16" fillId="24" borderId="7" xfId="0" applyFont="1" applyFill="1" applyBorder="1" applyAlignment="1" applyProtection="1">
      <alignment shrinkToFit="1"/>
      <protection locked="0"/>
    </xf>
    <xf numFmtId="3" fontId="4" fillId="3" borderId="33" xfId="0" applyNumberFormat="1" applyFont="1" applyFill="1" applyBorder="1" applyAlignment="1" applyProtection="1">
      <alignment horizontal="center" vertical="center"/>
      <protection locked="0"/>
    </xf>
    <xf numFmtId="0" fontId="9" fillId="19" borderId="15" xfId="0" applyFont="1" applyFill="1" applyBorder="1" applyAlignment="1" applyProtection="1">
      <alignment horizontal="center" vertical="center" textRotation="90" wrapText="1"/>
      <protection locked="0"/>
    </xf>
    <xf numFmtId="168" fontId="20" fillId="19" borderId="20" xfId="0" applyNumberFormat="1" applyFont="1" applyFill="1" applyBorder="1" applyAlignment="1" applyProtection="1">
      <alignment horizontal="center" vertical="center" wrapText="1"/>
      <protection locked="0"/>
    </xf>
    <xf numFmtId="0" fontId="16" fillId="24" borderId="31" xfId="0" applyFont="1" applyFill="1" applyBorder="1" applyAlignment="1" applyProtection="1">
      <alignment shrinkToFit="1"/>
      <protection locked="0"/>
    </xf>
    <xf numFmtId="0" fontId="16" fillId="24" borderId="2" xfId="0" applyFont="1" applyFill="1" applyBorder="1" applyAlignment="1" applyProtection="1">
      <alignment shrinkToFit="1"/>
      <protection locked="0"/>
    </xf>
    <xf numFmtId="3" fontId="4" fillId="3" borderId="0" xfId="0" applyNumberFormat="1" applyFont="1" applyFill="1" applyBorder="1" applyAlignment="1" applyProtection="1">
      <alignment horizontal="center" vertical="center"/>
      <protection locked="0"/>
    </xf>
    <xf numFmtId="3" fontId="4" fillId="3" borderId="13" xfId="0" applyNumberFormat="1" applyFont="1" applyFill="1" applyBorder="1" applyAlignment="1" applyProtection="1">
      <alignment horizontal="center" vertical="center"/>
      <protection locked="0"/>
    </xf>
    <xf numFmtId="168" fontId="15" fillId="3" borderId="54" xfId="0" applyNumberFormat="1" applyFont="1" applyFill="1" applyBorder="1" applyAlignment="1" applyProtection="1">
      <alignment horizontal="center" vertical="center"/>
      <protection locked="0"/>
    </xf>
    <xf numFmtId="0" fontId="16" fillId="24" borderId="53" xfId="0" applyFont="1" applyFill="1" applyBorder="1" applyAlignment="1" applyProtection="1">
      <alignment shrinkToFit="1"/>
      <protection locked="0"/>
    </xf>
    <xf numFmtId="0" fontId="16" fillId="24" borderId="3" xfId="0" applyFont="1" applyFill="1" applyBorder="1" applyAlignment="1" applyProtection="1">
      <alignment shrinkToFit="1"/>
      <protection locked="0"/>
    </xf>
    <xf numFmtId="3" fontId="4" fillId="26" borderId="14" xfId="0" applyNumberFormat="1" applyFont="1" applyFill="1" applyBorder="1" applyAlignment="1" applyProtection="1">
      <alignment horizontal="center" vertical="center"/>
      <protection locked="0"/>
    </xf>
    <xf numFmtId="168" fontId="15" fillId="26" borderId="55" xfId="0" applyNumberFormat="1" applyFont="1" applyFill="1" applyBorder="1" applyAlignment="1" applyProtection="1">
      <alignment horizontal="center" vertical="center"/>
      <protection locked="0"/>
    </xf>
    <xf numFmtId="0" fontId="20" fillId="19" borderId="47" xfId="0" applyFont="1" applyFill="1" applyBorder="1" applyAlignment="1" applyProtection="1">
      <alignment horizontal="center"/>
      <protection locked="0"/>
    </xf>
    <xf numFmtId="0" fontId="20" fillId="19" borderId="29" xfId="0" applyFont="1" applyFill="1" applyBorder="1" applyAlignment="1" applyProtection="1">
      <alignment horizontal="center"/>
      <protection locked="0"/>
    </xf>
    <xf numFmtId="3" fontId="4" fillId="3" borderId="14" xfId="0" applyNumberFormat="1" applyFont="1" applyFill="1" applyBorder="1" applyAlignment="1" applyProtection="1">
      <alignment horizontal="center" vertical="center"/>
      <protection locked="0"/>
    </xf>
    <xf numFmtId="168" fontId="15" fillId="3" borderId="55" xfId="0" applyNumberFormat="1" applyFont="1" applyFill="1" applyBorder="1" applyAlignment="1" applyProtection="1">
      <alignment horizontal="center" vertical="center"/>
      <protection locked="0"/>
    </xf>
    <xf numFmtId="0" fontId="16" fillId="3" borderId="46" xfId="0" applyFont="1" applyFill="1" applyBorder="1" applyAlignment="1" applyProtection="1">
      <alignment horizontal="center"/>
      <protection locked="0"/>
    </xf>
    <xf numFmtId="2" fontId="16" fillId="24" borderId="5" xfId="0" applyNumberFormat="1" applyFont="1" applyFill="1" applyBorder="1" applyAlignment="1" applyProtection="1">
      <alignment horizontal="center"/>
      <protection locked="0"/>
    </xf>
    <xf numFmtId="0" fontId="16" fillId="3" borderId="31" xfId="0" applyFont="1" applyFill="1" applyBorder="1" applyAlignment="1" applyProtection="1">
      <alignment horizontal="center"/>
      <protection locked="0"/>
    </xf>
    <xf numFmtId="2" fontId="16" fillId="24" borderId="2" xfId="0" applyNumberFormat="1" applyFont="1" applyFill="1" applyBorder="1" applyAlignment="1" applyProtection="1">
      <alignment horizontal="center"/>
      <protection locked="0"/>
    </xf>
    <xf numFmtId="168" fontId="16" fillId="24" borderId="2" xfId="0" applyNumberFormat="1" applyFont="1" applyFill="1" applyBorder="1" applyAlignment="1" applyProtection="1">
      <alignment horizontal="center"/>
      <protection locked="0"/>
    </xf>
    <xf numFmtId="0" fontId="15" fillId="25" borderId="0" xfId="0" applyFont="1" applyFill="1" applyBorder="1" applyAlignment="1" applyProtection="1">
      <alignment horizontal="right" wrapText="1"/>
      <protection locked="0"/>
    </xf>
    <xf numFmtId="0" fontId="16" fillId="3" borderId="47" xfId="0" applyFont="1" applyFill="1" applyBorder="1" applyAlignment="1" applyProtection="1">
      <alignment horizontal="center"/>
      <protection locked="0"/>
    </xf>
    <xf numFmtId="1" fontId="16" fillId="24" borderId="29" xfId="0" applyNumberFormat="1" applyFont="1" applyFill="1" applyBorder="1" applyAlignment="1" applyProtection="1">
      <alignment horizontal="center"/>
      <protection locked="0"/>
    </xf>
    <xf numFmtId="0" fontId="20" fillId="19" borderId="57" xfId="0" applyFont="1" applyFill="1" applyBorder="1" applyAlignment="1" applyProtection="1">
      <alignment horizontal="center"/>
      <protection locked="0"/>
    </xf>
    <xf numFmtId="168" fontId="20" fillId="19" borderId="51" xfId="0" applyNumberFormat="1" applyFont="1" applyFill="1" applyBorder="1" applyAlignment="1" applyProtection="1">
      <alignment horizontal="center"/>
      <protection locked="0"/>
    </xf>
    <xf numFmtId="0" fontId="20" fillId="19" borderId="58" xfId="0" applyFont="1" applyFill="1" applyBorder="1" applyAlignment="1" applyProtection="1">
      <alignment horizontal="center"/>
      <protection locked="0"/>
    </xf>
    <xf numFmtId="0" fontId="20" fillId="19" borderId="52" xfId="0" applyFont="1" applyFill="1" applyBorder="1" applyAlignment="1" applyProtection="1">
      <alignment horizontal="center"/>
      <protection locked="0"/>
    </xf>
    <xf numFmtId="2" fontId="16" fillId="24" borderId="36" xfId="0" applyNumberFormat="1" applyFont="1" applyFill="1" applyBorder="1" applyAlignment="1" applyProtection="1">
      <alignment horizontal="center" vertical="center" wrapText="1" readingOrder="2"/>
      <protection locked="0"/>
    </xf>
    <xf numFmtId="0" fontId="16" fillId="3" borderId="0" xfId="0" applyFont="1" applyFill="1" applyProtection="1">
      <protection locked="0"/>
    </xf>
    <xf numFmtId="0" fontId="9" fillId="3" borderId="0" xfId="0" applyFont="1" applyFill="1" applyBorder="1" applyAlignment="1" applyProtection="1">
      <alignment horizontal="right" vertical="center" wrapText="1"/>
      <protection locked="0"/>
    </xf>
    <xf numFmtId="3" fontId="15" fillId="3" borderId="0" xfId="0" applyNumberFormat="1" applyFont="1" applyFill="1" applyProtection="1">
      <protection locked="0"/>
    </xf>
    <xf numFmtId="168" fontId="16" fillId="20" borderId="15" xfId="0" applyNumberFormat="1" applyFont="1" applyFill="1" applyBorder="1" applyAlignment="1" applyProtection="1">
      <alignment horizontal="center" vertical="center" wrapText="1"/>
      <protection locked="0"/>
    </xf>
    <xf numFmtId="168" fontId="15" fillId="20" borderId="52" xfId="0" applyNumberFormat="1" applyFont="1" applyFill="1" applyBorder="1" applyAlignment="1" applyProtection="1">
      <alignment horizontal="center" vertical="center"/>
      <protection locked="0"/>
    </xf>
    <xf numFmtId="3" fontId="9" fillId="3" borderId="0" xfId="0" applyNumberFormat="1" applyFont="1" applyFill="1" applyBorder="1" applyAlignment="1" applyProtection="1">
      <alignment horizontal="center" vertical="center"/>
      <protection locked="0"/>
    </xf>
    <xf numFmtId="168" fontId="16" fillId="3" borderId="24" xfId="0" applyNumberFormat="1" applyFont="1" applyFill="1" applyBorder="1" applyAlignment="1" applyProtection="1">
      <alignment horizontal="center" vertical="center" wrapText="1"/>
      <protection locked="0"/>
    </xf>
    <xf numFmtId="168" fontId="15" fillId="3" borderId="24" xfId="0" applyNumberFormat="1" applyFont="1" applyFill="1" applyBorder="1" applyAlignment="1" applyProtection="1">
      <alignment horizontal="center" vertical="center"/>
      <protection locked="0"/>
    </xf>
    <xf numFmtId="0" fontId="51" fillId="20" borderId="0" xfId="0" applyFont="1" applyFill="1" applyBorder="1" applyAlignment="1" applyProtection="1">
      <alignment horizontal="right" vertical="top" wrapText="1"/>
      <protection locked="0"/>
    </xf>
    <xf numFmtId="3" fontId="20" fillId="3" borderId="0" xfId="0" applyNumberFormat="1" applyFont="1" applyFill="1" applyBorder="1" applyAlignment="1" applyProtection="1">
      <alignment horizontal="center" wrapText="1" readingOrder="1"/>
      <protection locked="0"/>
    </xf>
    <xf numFmtId="168" fontId="15" fillId="3" borderId="0" xfId="0" applyNumberFormat="1" applyFont="1" applyFill="1" applyAlignment="1" applyProtection="1">
      <alignment vertical="center"/>
      <protection locked="0"/>
    </xf>
    <xf numFmtId="0" fontId="51" fillId="23" borderId="0" xfId="0" applyFont="1" applyFill="1" applyAlignment="1" applyProtection="1">
      <alignment horizontal="right" vertical="top" wrapText="1"/>
      <protection locked="0"/>
    </xf>
    <xf numFmtId="0" fontId="15" fillId="3" borderId="0" xfId="0" applyFont="1" applyFill="1" applyAlignment="1" applyProtection="1">
      <alignment horizontal="right"/>
      <protection locked="0"/>
    </xf>
    <xf numFmtId="3" fontId="15" fillId="3" borderId="0" xfId="0" applyNumberFormat="1" applyFont="1" applyFill="1" applyAlignment="1" applyProtection="1">
      <alignment horizontal="center" vertical="center"/>
      <protection locked="0"/>
    </xf>
    <xf numFmtId="0" fontId="15" fillId="3" borderId="0" xfId="0" applyFont="1" applyFill="1" applyAlignment="1" applyProtection="1">
      <alignment horizontal="center" vertical="center"/>
      <protection locked="0"/>
    </xf>
    <xf numFmtId="168" fontId="15" fillId="3" borderId="0" xfId="0" applyNumberFormat="1" applyFont="1" applyFill="1" applyProtection="1">
      <protection locked="0"/>
    </xf>
  </cellXfs>
  <cellStyles count="11">
    <cellStyle name="Comma 2" xfId="10" xr:uid="{00000000-0005-0000-0000-000001000000}"/>
    <cellStyle name="Normal" xfId="0" builtinId="0"/>
    <cellStyle name="Normal 2" xfId="1" xr:uid="{00000000-0005-0000-0000-000003000000}"/>
    <cellStyle name="Normal 2 2" xfId="6" xr:uid="{00000000-0005-0000-0000-000004000000}"/>
    <cellStyle name="Normal 2 3" xfId="9" xr:uid="{00000000-0005-0000-0000-000005000000}"/>
    <cellStyle name="Normal 3" xfId="7" xr:uid="{00000000-0005-0000-0000-000006000000}"/>
    <cellStyle name="Normal 4" xfId="8" xr:uid="{00000000-0005-0000-0000-000007000000}"/>
    <cellStyle name="Normal_1387" xfId="2" xr:uid="{00000000-0005-0000-0000-000008000000}"/>
    <cellStyle name="Normal_1387 2" xfId="3" xr:uid="{00000000-0005-0000-0000-000009000000}"/>
    <cellStyle name="Normal_abnie" xfId="4" xr:uid="{00000000-0005-0000-0000-00000A000000}"/>
    <cellStyle name="Normal_Database MECH" xfId="5" xr:uid="{00000000-0005-0000-0000-00000B000000}"/>
  </cellStyles>
  <dxfs count="6">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1F5F9"/>
      <color rgb="FFFFFF66"/>
      <color rgb="FFFEF9D8"/>
      <color rgb="FFFFFF99"/>
      <color rgb="FFFFFFCC"/>
      <color rgb="FFFEF2E8"/>
      <color rgb="FFF7A493"/>
      <color rgb="FFE97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CC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249977111117893"/>
  </sheetPr>
  <dimension ref="A1:J18"/>
  <sheetViews>
    <sheetView rightToLeft="1" tabSelected="1" zoomScale="60" zoomScaleNormal="60" workbookViewId="0">
      <selection activeCell="O14" sqref="O14"/>
    </sheetView>
  </sheetViews>
  <sheetFormatPr defaultColWidth="9.109375" defaultRowHeight="18.600000000000001"/>
  <cols>
    <col min="1" max="1" width="169.44140625" style="2" customWidth="1"/>
    <col min="2" max="2" width="15.44140625" style="2" customWidth="1"/>
    <col min="3" max="16384" width="9.109375" style="2"/>
  </cols>
  <sheetData>
    <row r="1" spans="1:10" ht="31.5" customHeight="1">
      <c r="A1" s="1" t="s">
        <v>107</v>
      </c>
    </row>
    <row r="2" spans="1:10" s="1" customFormat="1" ht="38.4" customHeight="1">
      <c r="A2" s="221" t="s">
        <v>151</v>
      </c>
      <c r="B2" s="221"/>
      <c r="C2" s="221"/>
      <c r="D2" s="221"/>
      <c r="E2" s="221"/>
      <c r="F2" s="221"/>
      <c r="G2" s="221"/>
      <c r="H2" s="221"/>
      <c r="I2" s="221"/>
      <c r="J2" s="221"/>
    </row>
    <row r="3" spans="1:10" s="1" customFormat="1" ht="38.4" customHeight="1">
      <c r="A3" s="221"/>
      <c r="B3" s="221"/>
      <c r="C3" s="221"/>
      <c r="D3" s="221"/>
      <c r="E3" s="221"/>
      <c r="F3" s="221"/>
      <c r="G3" s="221"/>
      <c r="H3" s="221"/>
      <c r="I3" s="221"/>
      <c r="J3" s="221"/>
    </row>
    <row r="4" spans="1:10" s="1" customFormat="1" ht="38.4" customHeight="1">
      <c r="A4" s="223" t="s">
        <v>125</v>
      </c>
      <c r="B4" s="223"/>
      <c r="C4" s="223"/>
      <c r="D4" s="223"/>
      <c r="E4" s="223"/>
      <c r="F4" s="223"/>
      <c r="G4" s="223"/>
      <c r="H4" s="223"/>
      <c r="I4" s="223"/>
      <c r="J4" s="223"/>
    </row>
    <row r="5" spans="1:10" s="1" customFormat="1" ht="38.4" customHeight="1">
      <c r="A5" s="222" t="s">
        <v>271</v>
      </c>
      <c r="B5" s="222"/>
      <c r="C5" s="222"/>
      <c r="D5" s="222"/>
      <c r="E5" s="222"/>
      <c r="F5" s="222"/>
      <c r="G5" s="222"/>
      <c r="H5" s="222"/>
      <c r="I5" s="222"/>
      <c r="J5" s="222"/>
    </row>
    <row r="6" spans="1:10" s="1" customFormat="1" ht="38.4" customHeight="1">
      <c r="A6" s="222" t="s">
        <v>126</v>
      </c>
      <c r="B6" s="222"/>
      <c r="C6" s="222"/>
      <c r="D6" s="222"/>
      <c r="E6" s="222"/>
      <c r="F6" s="222"/>
      <c r="G6" s="222"/>
      <c r="H6" s="222"/>
      <c r="I6" s="222"/>
      <c r="J6" s="222"/>
    </row>
    <row r="7" spans="1:10" s="1" customFormat="1" ht="38.4" customHeight="1">
      <c r="A7" s="222" t="s">
        <v>127</v>
      </c>
      <c r="B7" s="222"/>
      <c r="C7" s="222"/>
      <c r="D7" s="222"/>
      <c r="E7" s="222"/>
      <c r="F7" s="222"/>
      <c r="G7" s="222"/>
      <c r="H7" s="222"/>
      <c r="I7" s="222"/>
      <c r="J7" s="222"/>
    </row>
    <row r="8" spans="1:10" s="1" customFormat="1" ht="38.4" customHeight="1">
      <c r="A8" s="222" t="s">
        <v>128</v>
      </c>
      <c r="B8" s="222"/>
      <c r="C8" s="222"/>
      <c r="D8" s="222"/>
      <c r="E8" s="222"/>
      <c r="F8" s="222"/>
      <c r="G8" s="222"/>
      <c r="H8" s="222"/>
      <c r="I8" s="222"/>
      <c r="J8" s="222"/>
    </row>
    <row r="9" spans="1:10" s="1" customFormat="1" ht="38.4" customHeight="1">
      <c r="A9" s="222" t="s">
        <v>129</v>
      </c>
      <c r="B9" s="222"/>
      <c r="C9" s="222"/>
      <c r="D9" s="222"/>
      <c r="E9" s="222"/>
      <c r="F9" s="222"/>
      <c r="G9" s="222"/>
      <c r="H9" s="222"/>
      <c r="I9" s="222"/>
      <c r="J9" s="222"/>
    </row>
    <row r="10" spans="1:10" s="1" customFormat="1" ht="38.4" customHeight="1">
      <c r="A10" s="222" t="s">
        <v>130</v>
      </c>
      <c r="B10" s="222"/>
      <c r="C10" s="222"/>
      <c r="D10" s="222"/>
      <c r="E10" s="222"/>
      <c r="F10" s="222"/>
      <c r="G10" s="222"/>
      <c r="H10" s="222"/>
      <c r="I10" s="222"/>
      <c r="J10" s="222"/>
    </row>
    <row r="11" spans="1:10" s="1" customFormat="1" ht="48.6" customHeight="1">
      <c r="A11" s="220" t="s">
        <v>158</v>
      </c>
      <c r="B11" s="220"/>
      <c r="C11" s="220"/>
      <c r="D11" s="220"/>
      <c r="E11" s="220"/>
      <c r="F11" s="220"/>
      <c r="G11" s="220"/>
      <c r="H11" s="220"/>
      <c r="I11" s="220"/>
      <c r="J11" s="220"/>
    </row>
    <row r="12" spans="1:10" s="1" customFormat="1" ht="48.6" customHeight="1">
      <c r="A12" s="220" t="s">
        <v>159</v>
      </c>
      <c r="B12" s="220"/>
      <c r="C12" s="220"/>
      <c r="D12" s="220"/>
      <c r="E12" s="220"/>
      <c r="F12" s="220"/>
      <c r="G12" s="220"/>
      <c r="H12" s="220"/>
      <c r="I12" s="220"/>
      <c r="J12" s="220"/>
    </row>
    <row r="13" spans="1:10" s="1" customFormat="1" ht="46.2" customHeight="1">
      <c r="A13" s="9" t="s">
        <v>131</v>
      </c>
    </row>
    <row r="14" spans="1:10" s="1" customFormat="1" ht="45.6" customHeight="1">
      <c r="A14" s="3" t="s">
        <v>108</v>
      </c>
    </row>
    <row r="15" spans="1:10" s="1" customFormat="1" ht="52.2" customHeight="1">
      <c r="A15" s="10" t="s">
        <v>109</v>
      </c>
    </row>
    <row r="16" spans="1:10" ht="30" customHeight="1"/>
    <row r="17" ht="30" customHeight="1"/>
    <row r="18" ht="30" customHeight="1"/>
  </sheetData>
  <mergeCells count="10">
    <mergeCell ref="A12:J12"/>
    <mergeCell ref="A2:J3"/>
    <mergeCell ref="A8:J8"/>
    <mergeCell ref="A9:J9"/>
    <mergeCell ref="A10:J10"/>
    <mergeCell ref="A11:J11"/>
    <mergeCell ref="A4:J4"/>
    <mergeCell ref="A5:J5"/>
    <mergeCell ref="A6:J6"/>
    <mergeCell ref="A7:J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249977111117893"/>
    <pageSetUpPr fitToPage="1"/>
  </sheetPr>
  <dimension ref="A1:W343"/>
  <sheetViews>
    <sheetView rightToLeft="1" topLeftCell="A58" zoomScale="50" zoomScaleNormal="50" zoomScaleSheetLayoutView="70" zoomScalePageLayoutView="90" workbookViewId="0">
      <selection activeCell="I44" sqref="I44"/>
    </sheetView>
  </sheetViews>
  <sheetFormatPr defaultColWidth="15.6640625" defaultRowHeight="24.9" customHeight="1"/>
  <cols>
    <col min="1" max="1" width="10.33203125" style="109" customWidth="1"/>
    <col min="2" max="2" width="34.109375" style="80" customWidth="1"/>
    <col min="3" max="3" width="7.109375" style="110" customWidth="1"/>
    <col min="4" max="5" width="8.6640625" style="111" customWidth="1"/>
    <col min="6" max="6" width="8.6640625" style="112" customWidth="1"/>
    <col min="7" max="7" width="8.6640625" style="111" customWidth="1"/>
    <col min="8" max="8" width="9.44140625" style="111" customWidth="1"/>
    <col min="9" max="9" width="12.88671875" style="113" customWidth="1"/>
    <col min="10" max="10" width="10.44140625" style="114" customWidth="1"/>
    <col min="11" max="11" width="20.109375" style="115" customWidth="1"/>
    <col min="12" max="12" width="18" style="116" customWidth="1"/>
    <col min="13" max="13" width="10" style="79" customWidth="1"/>
    <col min="14" max="14" width="28.88671875" style="79" customWidth="1"/>
    <col min="15" max="15" width="12.109375" style="88" customWidth="1"/>
    <col min="16" max="16" width="10.21875" style="79" customWidth="1"/>
    <col min="17" max="17" width="27.109375" style="79" customWidth="1"/>
    <col min="18" max="18" width="7.33203125" style="79" customWidth="1"/>
    <col min="19" max="19" width="38.21875" style="80" customWidth="1"/>
    <col min="20" max="20" width="12.44140625" style="79" customWidth="1"/>
    <col min="21" max="21" width="12.44140625" style="81" customWidth="1"/>
    <col min="22" max="22" width="10.5546875" style="79" customWidth="1"/>
    <col min="23" max="16384" width="15.6640625" style="79"/>
  </cols>
  <sheetData>
    <row r="1" spans="1:21" s="66" customFormat="1" ht="24.9" customHeight="1">
      <c r="A1" s="232" t="str">
        <f>'خلاصه مالی ابنیه'!A1</f>
        <v>عنوان پروژه: احداث پست برق 400 کیلوولت شهرستان خواف</v>
      </c>
      <c r="B1" s="233"/>
      <c r="C1" s="233"/>
      <c r="D1" s="233"/>
      <c r="E1" s="227" t="str">
        <f>'خلاصه مالی ابنیه'!B1</f>
        <v>مشاور: شرکت مهندسین مشاور زیست کاوش</v>
      </c>
      <c r="F1" s="227"/>
      <c r="G1" s="227"/>
      <c r="H1" s="227"/>
      <c r="I1" s="227"/>
      <c r="J1" s="227"/>
      <c r="K1" s="227" t="str">
        <f>'خلاصه مالی ابنیه'!H5</f>
        <v xml:space="preserve">صورت وضعیت موقت شماره : 1  </v>
      </c>
      <c r="L1" s="228"/>
      <c r="M1" s="224" t="s">
        <v>142</v>
      </c>
      <c r="N1" s="224"/>
      <c r="O1" s="224"/>
      <c r="P1" s="224"/>
      <c r="S1" s="67"/>
      <c r="U1" s="68"/>
    </row>
    <row r="2" spans="1:21" s="66" customFormat="1" ht="24.9" customHeight="1">
      <c r="A2" s="234" t="str">
        <f>'خلاصه مالی ابنیه'!A2</f>
        <v xml:space="preserve">کارفرما: شرکت برق منطقه ای خراسان </v>
      </c>
      <c r="B2" s="235"/>
      <c r="C2" s="235"/>
      <c r="D2" s="235"/>
      <c r="E2" s="231" t="str">
        <f>'خلاصه مالی ابنیه'!B2</f>
        <v>پیمانکار: شرکت بهین نقش توس</v>
      </c>
      <c r="F2" s="231"/>
      <c r="G2" s="231"/>
      <c r="H2" s="231"/>
      <c r="I2" s="231"/>
      <c r="J2" s="231"/>
      <c r="K2" s="229" t="str">
        <f>'خلاصه مالی ابنیه'!I5</f>
        <v>تاریخ: 1400/10/01</v>
      </c>
      <c r="L2" s="230"/>
      <c r="M2" s="224"/>
      <c r="N2" s="224"/>
      <c r="O2" s="224"/>
      <c r="P2" s="224"/>
      <c r="S2" s="67"/>
      <c r="U2" s="68"/>
    </row>
    <row r="3" spans="1:21" s="66" customFormat="1" ht="44.4" customHeight="1" thickBot="1">
      <c r="A3" s="69" t="s">
        <v>136</v>
      </c>
      <c r="B3" s="70" t="s">
        <v>260</v>
      </c>
      <c r="C3" s="225" t="s">
        <v>31</v>
      </c>
      <c r="D3" s="225"/>
      <c r="E3" s="225"/>
      <c r="F3" s="225"/>
      <c r="G3" s="225"/>
      <c r="H3" s="225"/>
      <c r="I3" s="225"/>
      <c r="J3" s="225"/>
      <c r="K3" s="225"/>
      <c r="L3" s="226"/>
      <c r="M3" s="224"/>
      <c r="N3" s="224"/>
      <c r="O3" s="224"/>
      <c r="P3" s="224"/>
      <c r="S3" s="67"/>
      <c r="U3" s="68"/>
    </row>
    <row r="4" spans="1:21" ht="49.2" customHeight="1" thickBot="1">
      <c r="A4" s="71" t="s">
        <v>26</v>
      </c>
      <c r="B4" s="72" t="s">
        <v>16</v>
      </c>
      <c r="C4" s="72" t="s">
        <v>17</v>
      </c>
      <c r="D4" s="72" t="s">
        <v>18</v>
      </c>
      <c r="E4" s="72" t="s">
        <v>19</v>
      </c>
      <c r="F4" s="73" t="s">
        <v>20</v>
      </c>
      <c r="G4" s="74" t="s">
        <v>34</v>
      </c>
      <c r="H4" s="72" t="s">
        <v>21</v>
      </c>
      <c r="I4" s="75" t="s">
        <v>22</v>
      </c>
      <c r="J4" s="76" t="s">
        <v>23</v>
      </c>
      <c r="K4" s="77" t="s">
        <v>24</v>
      </c>
      <c r="L4" s="78" t="s">
        <v>259</v>
      </c>
      <c r="M4" s="224"/>
      <c r="N4" s="224"/>
      <c r="O4" s="224"/>
      <c r="P4" s="224"/>
    </row>
    <row r="5" spans="1:21" ht="45.75" customHeight="1">
      <c r="A5" s="82">
        <f>IF(B5&gt;0,1,0)</f>
        <v>1</v>
      </c>
      <c r="B5" s="245" t="s">
        <v>285</v>
      </c>
      <c r="C5" s="245"/>
      <c r="D5" s="245"/>
      <c r="E5" s="245"/>
      <c r="F5" s="246"/>
      <c r="G5" s="245"/>
      <c r="H5" s="83"/>
      <c r="I5" s="84"/>
      <c r="J5" s="85"/>
      <c r="K5" s="86"/>
      <c r="L5" s="87" t="s">
        <v>104</v>
      </c>
    </row>
    <row r="6" spans="1:21" ht="24.9" customHeight="1">
      <c r="A6" s="89">
        <f>IF(H6&lt;&gt;0,1,0)</f>
        <v>1</v>
      </c>
      <c r="B6" s="90" t="s">
        <v>277</v>
      </c>
      <c r="C6" s="91">
        <v>1</v>
      </c>
      <c r="D6" s="92">
        <v>20</v>
      </c>
      <c r="E6" s="92">
        <v>5</v>
      </c>
      <c r="F6" s="93">
        <v>0.5</v>
      </c>
      <c r="G6" s="92"/>
      <c r="H6" s="94">
        <f>IF(AND(C6=0,D6=0,E6=0,F6=0,G6=0),0,ROUND(IF(C6=0,1,C6)*IF(D6=0,1,D6)*IF(E6=0,1,E6)*IF(F6=0,1,F6)*IF(G6=0,1,G6),2))</f>
        <v>50</v>
      </c>
      <c r="I6" s="95"/>
      <c r="J6" s="96"/>
      <c r="K6" s="97"/>
      <c r="L6" s="98" t="s">
        <v>105</v>
      </c>
      <c r="M6" s="99"/>
    </row>
    <row r="7" spans="1:21" ht="24.9" customHeight="1">
      <c r="A7" s="89">
        <f>IF(H7&lt;&gt;0,2,0)</f>
        <v>2</v>
      </c>
      <c r="B7" s="90" t="s">
        <v>278</v>
      </c>
      <c r="C7" s="92">
        <v>1</v>
      </c>
      <c r="D7" s="92">
        <v>15</v>
      </c>
      <c r="E7" s="92">
        <v>3</v>
      </c>
      <c r="F7" s="92">
        <v>0.3</v>
      </c>
      <c r="G7" s="92"/>
      <c r="H7" s="94">
        <f t="shared" ref="H7:H13" si="0">IF(AND(C7=0,D7=0,E7=0,F7=0,G7=0),0,ROUND(IF(C7=0,1,C7)*IF(D7=0,1,D7)*IF(E7=0,1,E7)*IF(F7=0,1,F7)*IF(G7=0,1,G7),2))</f>
        <v>13.5</v>
      </c>
      <c r="I7" s="100"/>
      <c r="J7" s="96"/>
      <c r="K7" s="97"/>
      <c r="L7" s="101"/>
      <c r="U7" s="79"/>
    </row>
    <row r="8" spans="1:21" ht="24.9" customHeight="1">
      <c r="A8" s="89">
        <f>IF(H8&lt;&gt;0,3,0)</f>
        <v>0</v>
      </c>
      <c r="B8" s="90"/>
      <c r="C8" s="92"/>
      <c r="D8" s="92"/>
      <c r="E8" s="92"/>
      <c r="F8" s="92"/>
      <c r="G8" s="92"/>
      <c r="H8" s="94">
        <f t="shared" si="0"/>
        <v>0</v>
      </c>
      <c r="I8" s="100"/>
      <c r="J8" s="96"/>
      <c r="K8" s="97"/>
      <c r="L8" s="101"/>
      <c r="U8" s="79"/>
    </row>
    <row r="9" spans="1:21" ht="24.9" customHeight="1">
      <c r="A9" s="89">
        <f>IF(H9&lt;&gt;0,4,0)</f>
        <v>0</v>
      </c>
      <c r="B9" s="90"/>
      <c r="C9" s="92"/>
      <c r="D9" s="92"/>
      <c r="E9" s="92"/>
      <c r="F9" s="92"/>
      <c r="G9" s="92"/>
      <c r="H9" s="94">
        <f t="shared" si="0"/>
        <v>0</v>
      </c>
      <c r="I9" s="100"/>
      <c r="J9" s="96"/>
      <c r="K9" s="97"/>
      <c r="L9" s="101"/>
      <c r="U9" s="79"/>
    </row>
    <row r="10" spans="1:21" ht="24.9" customHeight="1">
      <c r="A10" s="89">
        <f>IF(H10&lt;&gt;0,5,0)</f>
        <v>0</v>
      </c>
      <c r="B10" s="90"/>
      <c r="C10" s="92"/>
      <c r="D10" s="92"/>
      <c r="E10" s="92"/>
      <c r="F10" s="92"/>
      <c r="G10" s="92"/>
      <c r="H10" s="94">
        <f t="shared" si="0"/>
        <v>0</v>
      </c>
      <c r="I10" s="100"/>
      <c r="J10" s="96"/>
      <c r="K10" s="97"/>
      <c r="L10" s="101"/>
      <c r="U10" s="79"/>
    </row>
    <row r="11" spans="1:21" ht="24.9" customHeight="1">
      <c r="A11" s="89">
        <f>IF(H11&lt;&gt;0,6,0)</f>
        <v>0</v>
      </c>
      <c r="B11" s="90"/>
      <c r="C11" s="92"/>
      <c r="D11" s="92"/>
      <c r="E11" s="92"/>
      <c r="F11" s="92"/>
      <c r="G11" s="92"/>
      <c r="H11" s="94">
        <f t="shared" si="0"/>
        <v>0</v>
      </c>
      <c r="I11" s="100"/>
      <c r="J11" s="96"/>
      <c r="K11" s="97"/>
      <c r="L11" s="101"/>
      <c r="U11" s="79"/>
    </row>
    <row r="12" spans="1:21" ht="24.9" customHeight="1">
      <c r="A12" s="89">
        <f>IF(H12&lt;&gt;0,7,0)</f>
        <v>0</v>
      </c>
      <c r="B12" s="90"/>
      <c r="C12" s="92"/>
      <c r="D12" s="92"/>
      <c r="E12" s="92"/>
      <c r="F12" s="92"/>
      <c r="G12" s="92"/>
      <c r="H12" s="94">
        <f t="shared" si="0"/>
        <v>0</v>
      </c>
      <c r="I12" s="100"/>
      <c r="J12" s="96"/>
      <c r="K12" s="97"/>
      <c r="L12" s="101"/>
      <c r="U12" s="79"/>
    </row>
    <row r="13" spans="1:21" ht="24.9" customHeight="1">
      <c r="A13" s="89">
        <f>IF(H13&lt;&gt;0,8,0)</f>
        <v>0</v>
      </c>
      <c r="B13" s="90"/>
      <c r="C13" s="92"/>
      <c r="D13" s="92"/>
      <c r="E13" s="92"/>
      <c r="F13" s="92"/>
      <c r="G13" s="92"/>
      <c r="H13" s="94">
        <f t="shared" si="0"/>
        <v>0</v>
      </c>
      <c r="I13" s="100"/>
      <c r="J13" s="96"/>
      <c r="K13" s="97"/>
      <c r="L13" s="101"/>
      <c r="U13" s="79"/>
    </row>
    <row r="14" spans="1:21" ht="24.9" customHeight="1">
      <c r="A14" s="102" t="str">
        <f>VLOOKUP(B5,N:V,2)</f>
        <v>010126</v>
      </c>
      <c r="B14" s="240" t="s">
        <v>25</v>
      </c>
      <c r="C14" s="241"/>
      <c r="D14" s="241"/>
      <c r="E14" s="241"/>
      <c r="F14" s="244"/>
      <c r="G14" s="241"/>
      <c r="H14" s="103"/>
      <c r="I14" s="95">
        <f>SUM(H6:H14)</f>
        <v>63.5</v>
      </c>
      <c r="J14" s="104" t="str">
        <f>VLOOKUP(B5,N:V,7,FALSE)</f>
        <v>اصله</v>
      </c>
      <c r="K14" s="97"/>
      <c r="L14" s="101"/>
    </row>
    <row r="15" spans="1:21" ht="45.75" customHeight="1">
      <c r="A15" s="105">
        <f>IF(B15&gt;0,1,0)</f>
        <v>1</v>
      </c>
      <c r="B15" s="242" t="s">
        <v>284</v>
      </c>
      <c r="C15" s="242"/>
      <c r="D15" s="242"/>
      <c r="E15" s="242"/>
      <c r="F15" s="242"/>
      <c r="G15" s="242"/>
      <c r="H15" s="103"/>
      <c r="I15" s="100"/>
      <c r="J15" s="96"/>
      <c r="K15" s="97"/>
      <c r="L15" s="106" t="s">
        <v>104</v>
      </c>
      <c r="U15" s="79"/>
    </row>
    <row r="16" spans="1:21" ht="24.9" customHeight="1">
      <c r="A16" s="89">
        <f>IF(H16&lt;&gt;0,1,0)</f>
        <v>0</v>
      </c>
      <c r="B16" s="90"/>
      <c r="C16" s="92"/>
      <c r="D16" s="92"/>
      <c r="E16" s="92"/>
      <c r="F16" s="92"/>
      <c r="G16" s="92"/>
      <c r="H16" s="94">
        <f>IF(AND(C16=0,D16=0,E16=0,F16=0,G16=0),0,ROUND(IF(C16=0,1,C16)*IF(D16=0,1,D16)*IF(E16=0,1,E16)*IF(F16=0,1,F16)*IF(G16=0,1,G16),2))</f>
        <v>0</v>
      </c>
      <c r="I16" s="100"/>
      <c r="J16" s="96"/>
      <c r="K16" s="97"/>
      <c r="L16" s="101" t="s">
        <v>105</v>
      </c>
      <c r="U16" s="79"/>
    </row>
    <row r="17" spans="1:21" ht="21.6" customHeight="1">
      <c r="A17" s="89">
        <f>IF(H17&lt;&gt;0,2,0)</f>
        <v>0</v>
      </c>
      <c r="B17" s="90"/>
      <c r="C17" s="91"/>
      <c r="D17" s="92"/>
      <c r="E17" s="92"/>
      <c r="F17" s="92"/>
      <c r="G17" s="92"/>
      <c r="H17" s="94">
        <f t="shared" ref="H17:H23" si="1">IF(AND(C17=0,D17=0,E17=0,F17=0,G17=0),0,ROUND(IF(C17=0,1,C17)*IF(D17=0,1,D17)*IF(E17=0,1,E17)*IF(F17=0,1,F17)*IF(G17=0,1,G17),2))</f>
        <v>0</v>
      </c>
      <c r="I17" s="100"/>
      <c r="J17" s="96"/>
      <c r="K17" s="97"/>
      <c r="L17" s="101"/>
      <c r="U17" s="79"/>
    </row>
    <row r="18" spans="1:21" ht="24.9" customHeight="1">
      <c r="A18" s="89">
        <f>IF(H18&lt;&gt;0,3,0)</f>
        <v>0</v>
      </c>
      <c r="B18" s="90"/>
      <c r="C18" s="92"/>
      <c r="D18" s="92"/>
      <c r="E18" s="92"/>
      <c r="F18" s="92"/>
      <c r="G18" s="92"/>
      <c r="H18" s="94">
        <f t="shared" si="1"/>
        <v>0</v>
      </c>
      <c r="I18" s="100"/>
      <c r="J18" s="96"/>
      <c r="K18" s="97"/>
      <c r="L18" s="101"/>
      <c r="U18" s="79"/>
    </row>
    <row r="19" spans="1:21" ht="24.9" customHeight="1">
      <c r="A19" s="89">
        <f>IF(H19&lt;&gt;0,4,0)</f>
        <v>0</v>
      </c>
      <c r="B19" s="90"/>
      <c r="C19" s="92"/>
      <c r="D19" s="92"/>
      <c r="E19" s="92"/>
      <c r="F19" s="92"/>
      <c r="G19" s="92"/>
      <c r="H19" s="94">
        <f t="shared" si="1"/>
        <v>0</v>
      </c>
      <c r="I19" s="100"/>
      <c r="J19" s="96"/>
      <c r="K19" s="97"/>
      <c r="L19" s="101"/>
      <c r="U19" s="79"/>
    </row>
    <row r="20" spans="1:21" ht="24.9" customHeight="1">
      <c r="A20" s="89">
        <f>IF(H20&lt;&gt;0,5,0)</f>
        <v>0</v>
      </c>
      <c r="B20" s="90"/>
      <c r="C20" s="92"/>
      <c r="D20" s="92"/>
      <c r="E20" s="92"/>
      <c r="F20" s="92"/>
      <c r="G20" s="92"/>
      <c r="H20" s="94">
        <f t="shared" ref="H20:H21" si="2">IF(AND(C20=0,D20=0,E20=0,F20=0,G20=0),0,ROUND(IF(C20=0,1,C20)*IF(D20=0,1,D20)*IF(E20=0,1,E20)*IF(F20=0,1,F20)*IF(G20=0,1,G20),2))</f>
        <v>0</v>
      </c>
      <c r="I20" s="100"/>
      <c r="J20" s="96"/>
      <c r="K20" s="97"/>
      <c r="L20" s="101"/>
      <c r="U20" s="79"/>
    </row>
    <row r="21" spans="1:21" ht="24.9" customHeight="1">
      <c r="A21" s="89">
        <f>IF(H21&lt;&gt;0,6,0)</f>
        <v>0</v>
      </c>
      <c r="B21" s="90"/>
      <c r="C21" s="92"/>
      <c r="D21" s="92"/>
      <c r="E21" s="92"/>
      <c r="F21" s="92"/>
      <c r="G21" s="92"/>
      <c r="H21" s="94">
        <f t="shared" si="2"/>
        <v>0</v>
      </c>
      <c r="I21" s="100"/>
      <c r="J21" s="96"/>
      <c r="K21" s="97"/>
      <c r="L21" s="101"/>
      <c r="U21" s="79"/>
    </row>
    <row r="22" spans="1:21" ht="24.9" customHeight="1">
      <c r="A22" s="89">
        <f>IF(H22&lt;&gt;0,7,0)</f>
        <v>0</v>
      </c>
      <c r="B22" s="90"/>
      <c r="C22" s="92"/>
      <c r="D22" s="92"/>
      <c r="E22" s="92"/>
      <c r="F22" s="92"/>
      <c r="G22" s="92"/>
      <c r="H22" s="94">
        <f t="shared" si="1"/>
        <v>0</v>
      </c>
      <c r="I22" s="100"/>
      <c r="J22" s="96"/>
      <c r="K22" s="97"/>
      <c r="L22" s="101"/>
      <c r="U22" s="79"/>
    </row>
    <row r="23" spans="1:21" ht="24.9" customHeight="1">
      <c r="A23" s="89">
        <f>IF(H23&lt;&gt;0,8,0)</f>
        <v>0</v>
      </c>
      <c r="B23" s="90"/>
      <c r="C23" s="92"/>
      <c r="D23" s="92"/>
      <c r="E23" s="92"/>
      <c r="F23" s="92"/>
      <c r="G23" s="92"/>
      <c r="H23" s="94">
        <f t="shared" si="1"/>
        <v>0</v>
      </c>
      <c r="I23" s="100"/>
      <c r="J23" s="96"/>
      <c r="K23" s="97"/>
      <c r="L23" s="101"/>
      <c r="U23" s="79"/>
    </row>
    <row r="24" spans="1:21" ht="24.9" customHeight="1">
      <c r="A24" s="102" t="str">
        <f>VLOOKUP(B15,N:V,2)</f>
        <v>010124</v>
      </c>
      <c r="B24" s="240" t="s">
        <v>25</v>
      </c>
      <c r="C24" s="241"/>
      <c r="D24" s="241"/>
      <c r="E24" s="241"/>
      <c r="F24" s="241"/>
      <c r="G24" s="241"/>
      <c r="H24" s="103"/>
      <c r="I24" s="100">
        <f>SUM(H16:H24)</f>
        <v>0</v>
      </c>
      <c r="J24" s="104" t="str">
        <f>VLOOKUP(B15,N:V,7,FALSE)</f>
        <v>اصله</v>
      </c>
      <c r="K24" s="97"/>
      <c r="L24" s="101"/>
      <c r="U24" s="79"/>
    </row>
    <row r="25" spans="1:21" ht="45.75" customHeight="1">
      <c r="A25" s="105">
        <f>IF(B25&gt;0,1,0)</f>
        <v>0</v>
      </c>
      <c r="B25" s="242"/>
      <c r="C25" s="242"/>
      <c r="D25" s="242"/>
      <c r="E25" s="242"/>
      <c r="F25" s="242"/>
      <c r="G25" s="242"/>
      <c r="H25" s="103"/>
      <c r="I25" s="100"/>
      <c r="J25" s="96"/>
      <c r="K25" s="97"/>
      <c r="L25" s="106" t="s">
        <v>104</v>
      </c>
      <c r="U25" s="79"/>
    </row>
    <row r="26" spans="1:21" ht="24.9" customHeight="1">
      <c r="A26" s="89">
        <f>IF(H26&lt;&gt;0,1,0)</f>
        <v>0</v>
      </c>
      <c r="B26" s="90"/>
      <c r="C26" s="92"/>
      <c r="D26" s="92"/>
      <c r="E26" s="92"/>
      <c r="F26" s="92"/>
      <c r="G26" s="92"/>
      <c r="H26" s="94">
        <f>IF(AND(C26=0,D26=0,E26=0,F26=0,G26=0),0,ROUND(IF(C26=0,1,C26)*IF(D26=0,1,D26)*IF(E26=0,1,E26)*IF(F26=0,1,F26)*IF(G26=0,1,G26),2))</f>
        <v>0</v>
      </c>
      <c r="I26" s="100"/>
      <c r="J26" s="96"/>
      <c r="K26" s="97"/>
      <c r="L26" s="101" t="s">
        <v>105</v>
      </c>
      <c r="U26" s="79"/>
    </row>
    <row r="27" spans="1:21" ht="24.9" customHeight="1">
      <c r="A27" s="89">
        <f>IF(H27&lt;&gt;0,2,0)</f>
        <v>0</v>
      </c>
      <c r="B27" s="90"/>
      <c r="C27" s="92"/>
      <c r="D27" s="92"/>
      <c r="E27" s="92"/>
      <c r="F27" s="92"/>
      <c r="G27" s="92"/>
      <c r="H27" s="94">
        <f t="shared" ref="H27:H33" si="3">IF(AND(C27=0,D27=0,E27=0,F27=0,G27=0),0,ROUND(IF(C27=0,1,C27)*IF(D27=0,1,D27)*IF(E27=0,1,E27)*IF(F27=0,1,F27)*IF(G27=0,1,G27),2))</f>
        <v>0</v>
      </c>
      <c r="I27" s="100"/>
      <c r="J27" s="96"/>
      <c r="K27" s="97"/>
      <c r="L27" s="101"/>
      <c r="U27" s="79"/>
    </row>
    <row r="28" spans="1:21" ht="24.9" customHeight="1">
      <c r="A28" s="89">
        <f>IF(H28&lt;&gt;0,3,0)</f>
        <v>0</v>
      </c>
      <c r="B28" s="90"/>
      <c r="C28" s="92"/>
      <c r="D28" s="92"/>
      <c r="E28" s="92"/>
      <c r="F28" s="92"/>
      <c r="G28" s="92"/>
      <c r="H28" s="94">
        <f t="shared" si="3"/>
        <v>0</v>
      </c>
      <c r="I28" s="100"/>
      <c r="J28" s="96"/>
      <c r="K28" s="97"/>
      <c r="L28" s="101"/>
      <c r="U28" s="79"/>
    </row>
    <row r="29" spans="1:21" ht="24.9" customHeight="1">
      <c r="A29" s="89">
        <f>IF(H29&lt;&gt;0,4,0)</f>
        <v>0</v>
      </c>
      <c r="B29" s="90"/>
      <c r="C29" s="92"/>
      <c r="D29" s="92"/>
      <c r="E29" s="92"/>
      <c r="F29" s="92"/>
      <c r="G29" s="92"/>
      <c r="H29" s="94">
        <f t="shared" si="3"/>
        <v>0</v>
      </c>
      <c r="I29" s="100"/>
      <c r="J29" s="96"/>
      <c r="K29" s="97"/>
      <c r="L29" s="101"/>
      <c r="U29" s="79"/>
    </row>
    <row r="30" spans="1:21" ht="24.9" customHeight="1">
      <c r="A30" s="89">
        <f>IF(H30&lt;&gt;0,5,0)</f>
        <v>0</v>
      </c>
      <c r="B30" s="90"/>
      <c r="C30" s="92"/>
      <c r="D30" s="92"/>
      <c r="E30" s="92"/>
      <c r="F30" s="92"/>
      <c r="G30" s="92"/>
      <c r="H30" s="94">
        <f t="shared" si="3"/>
        <v>0</v>
      </c>
      <c r="I30" s="100"/>
      <c r="J30" s="96"/>
      <c r="K30" s="97"/>
      <c r="L30" s="101"/>
      <c r="U30" s="79"/>
    </row>
    <row r="31" spans="1:21" ht="24.9" customHeight="1">
      <c r="A31" s="89">
        <f>IF(H31&lt;&gt;0,6,0)</f>
        <v>0</v>
      </c>
      <c r="B31" s="90"/>
      <c r="C31" s="92"/>
      <c r="D31" s="92"/>
      <c r="E31" s="92"/>
      <c r="F31" s="92"/>
      <c r="G31" s="92"/>
      <c r="H31" s="94">
        <f t="shared" si="3"/>
        <v>0</v>
      </c>
      <c r="I31" s="100"/>
      <c r="J31" s="96"/>
      <c r="K31" s="97"/>
      <c r="L31" s="101"/>
      <c r="U31" s="79"/>
    </row>
    <row r="32" spans="1:21" ht="24.9" customHeight="1">
      <c r="A32" s="89">
        <f>IF(H32&lt;&gt;0,7,0)</f>
        <v>0</v>
      </c>
      <c r="B32" s="90"/>
      <c r="C32" s="92"/>
      <c r="D32" s="92"/>
      <c r="E32" s="92"/>
      <c r="F32" s="92"/>
      <c r="G32" s="92"/>
      <c r="H32" s="94">
        <f t="shared" si="3"/>
        <v>0</v>
      </c>
      <c r="I32" s="100"/>
      <c r="J32" s="96"/>
      <c r="K32" s="97"/>
      <c r="L32" s="101"/>
      <c r="U32" s="79"/>
    </row>
    <row r="33" spans="1:21" ht="24.9" customHeight="1">
      <c r="A33" s="89">
        <f>IF(H33&lt;&gt;0,8,0)</f>
        <v>0</v>
      </c>
      <c r="B33" s="90"/>
      <c r="C33" s="92"/>
      <c r="D33" s="92"/>
      <c r="E33" s="92"/>
      <c r="F33" s="92"/>
      <c r="G33" s="92"/>
      <c r="H33" s="94">
        <f t="shared" si="3"/>
        <v>0</v>
      </c>
      <c r="I33" s="100"/>
      <c r="J33" s="96"/>
      <c r="K33" s="97"/>
      <c r="L33" s="101"/>
      <c r="U33" s="79"/>
    </row>
    <row r="34" spans="1:21" ht="24.9" customHeight="1">
      <c r="A34" s="102" t="e">
        <f>VLOOKUP(B25,N:V,2)</f>
        <v>#N/A</v>
      </c>
      <c r="B34" s="240" t="s">
        <v>25</v>
      </c>
      <c r="C34" s="241"/>
      <c r="D34" s="241"/>
      <c r="E34" s="241"/>
      <c r="F34" s="241"/>
      <c r="G34" s="241"/>
      <c r="H34" s="103"/>
      <c r="I34" s="100">
        <f>SUM(H26:H34)</f>
        <v>0</v>
      </c>
      <c r="J34" s="104" t="e">
        <f>VLOOKUP(B25,N:V,7,FALSE)</f>
        <v>#N/A</v>
      </c>
      <c r="K34" s="97"/>
      <c r="L34" s="101"/>
      <c r="U34" s="79"/>
    </row>
    <row r="35" spans="1:21" ht="45.75" customHeight="1">
      <c r="A35" s="105">
        <f>IF(B35&gt;0,1,0)</f>
        <v>1</v>
      </c>
      <c r="B35" s="242" t="s">
        <v>272</v>
      </c>
      <c r="C35" s="243"/>
      <c r="D35" s="243"/>
      <c r="E35" s="243"/>
      <c r="F35" s="247"/>
      <c r="G35" s="243"/>
      <c r="H35" s="103"/>
      <c r="I35" s="95"/>
      <c r="J35" s="96"/>
      <c r="K35" s="97"/>
      <c r="L35" s="107" t="s">
        <v>100</v>
      </c>
    </row>
    <row r="36" spans="1:21" ht="24.9" customHeight="1">
      <c r="A36" s="89">
        <f>IF(H36&lt;&gt;0,1,0)</f>
        <v>1</v>
      </c>
      <c r="B36" s="90" t="s">
        <v>273</v>
      </c>
      <c r="C36" s="91">
        <v>2</v>
      </c>
      <c r="D36" s="92">
        <v>20</v>
      </c>
      <c r="E36" s="92">
        <v>1</v>
      </c>
      <c r="F36" s="93">
        <v>1.5</v>
      </c>
      <c r="G36" s="92"/>
      <c r="H36" s="94">
        <f>IF(AND(C36=0,D36=0,E36=0,F36=0,G36=0),0,ROUND(IF(C36=0,1,C36)*IF(D36=0,1,D36)*IF(E36=0,1,E36)*IF(F36=0,1,F36)*IF(G36=0,1,G36),2))</f>
        <v>60</v>
      </c>
      <c r="I36" s="95"/>
      <c r="J36" s="96"/>
      <c r="K36" s="97"/>
      <c r="L36" s="108" t="s">
        <v>106</v>
      </c>
    </row>
    <row r="37" spans="1:21" ht="24.9" customHeight="1">
      <c r="A37" s="89">
        <f>IF(H37&lt;&gt;0,2,0)</f>
        <v>2</v>
      </c>
      <c r="B37" s="90" t="s">
        <v>274</v>
      </c>
      <c r="C37" s="92">
        <v>1</v>
      </c>
      <c r="D37" s="92">
        <v>15</v>
      </c>
      <c r="E37" s="92">
        <v>2</v>
      </c>
      <c r="F37" s="92">
        <v>1.5</v>
      </c>
      <c r="G37" s="92"/>
      <c r="H37" s="94">
        <f t="shared" ref="H37:H43" si="4">IF(AND(C37=0,D37=0,E37=0,F37=0,G37=0),0,ROUND(IF(C37=0,1,C37)*IF(D37=0,1,D37)*IF(E37=0,1,E37)*IF(F37=0,1,F37)*IF(G37=0,1,G37),2))</f>
        <v>45</v>
      </c>
      <c r="I37" s="100"/>
      <c r="J37" s="96"/>
      <c r="K37" s="97"/>
      <c r="L37" s="108"/>
      <c r="U37" s="79"/>
    </row>
    <row r="38" spans="1:21" ht="24.9" customHeight="1">
      <c r="A38" s="89">
        <f>IF(H38&lt;&gt;0,3,0)</f>
        <v>0</v>
      </c>
      <c r="B38" s="90"/>
      <c r="C38" s="92"/>
      <c r="D38" s="92"/>
      <c r="E38" s="92"/>
      <c r="F38" s="92"/>
      <c r="G38" s="92"/>
      <c r="H38" s="94">
        <f t="shared" si="4"/>
        <v>0</v>
      </c>
      <c r="I38" s="100"/>
      <c r="J38" s="96"/>
      <c r="K38" s="97"/>
      <c r="L38" s="108"/>
      <c r="U38" s="79"/>
    </row>
    <row r="39" spans="1:21" ht="24.9" customHeight="1">
      <c r="A39" s="89">
        <f>IF(H39&lt;&gt;0,4,0)</f>
        <v>0</v>
      </c>
      <c r="B39" s="90"/>
      <c r="C39" s="92"/>
      <c r="D39" s="92"/>
      <c r="E39" s="92"/>
      <c r="F39" s="92"/>
      <c r="G39" s="92"/>
      <c r="H39" s="94">
        <f t="shared" si="4"/>
        <v>0</v>
      </c>
      <c r="I39" s="100"/>
      <c r="J39" s="96"/>
      <c r="K39" s="97"/>
      <c r="L39" s="108"/>
      <c r="U39" s="79"/>
    </row>
    <row r="40" spans="1:21" ht="24.9" customHeight="1">
      <c r="A40" s="89">
        <f>IF(H40&lt;&gt;0,5,0)</f>
        <v>0</v>
      </c>
      <c r="B40" s="90"/>
      <c r="C40" s="92"/>
      <c r="D40" s="92"/>
      <c r="E40" s="92"/>
      <c r="F40" s="92"/>
      <c r="G40" s="92"/>
      <c r="H40" s="94">
        <f t="shared" si="4"/>
        <v>0</v>
      </c>
      <c r="I40" s="100"/>
      <c r="J40" s="96"/>
      <c r="K40" s="97"/>
      <c r="L40" s="108"/>
      <c r="U40" s="79"/>
    </row>
    <row r="41" spans="1:21" ht="24.9" customHeight="1">
      <c r="A41" s="89">
        <f>IF(H41&lt;&gt;0,6,0)</f>
        <v>0</v>
      </c>
      <c r="B41" s="90"/>
      <c r="C41" s="92"/>
      <c r="D41" s="92"/>
      <c r="E41" s="92"/>
      <c r="F41" s="92"/>
      <c r="G41" s="92"/>
      <c r="H41" s="94">
        <f t="shared" si="4"/>
        <v>0</v>
      </c>
      <c r="I41" s="100"/>
      <c r="J41" s="96"/>
      <c r="K41" s="97"/>
      <c r="L41" s="108"/>
      <c r="U41" s="79"/>
    </row>
    <row r="42" spans="1:21" ht="24.9" customHeight="1">
      <c r="A42" s="89">
        <f>IF(H42&lt;&gt;0,7,0)</f>
        <v>0</v>
      </c>
      <c r="B42" s="90"/>
      <c r="C42" s="92"/>
      <c r="D42" s="92"/>
      <c r="E42" s="92"/>
      <c r="F42" s="92"/>
      <c r="G42" s="92"/>
      <c r="H42" s="94">
        <f t="shared" si="4"/>
        <v>0</v>
      </c>
      <c r="I42" s="100"/>
      <c r="J42" s="96"/>
      <c r="K42" s="97"/>
      <c r="L42" s="108"/>
      <c r="U42" s="79"/>
    </row>
    <row r="43" spans="1:21" ht="24.9" customHeight="1">
      <c r="A43" s="89">
        <f>IF(H43&lt;&gt;0,8,0)</f>
        <v>0</v>
      </c>
      <c r="B43" s="90"/>
      <c r="C43" s="92"/>
      <c r="D43" s="92"/>
      <c r="E43" s="92"/>
      <c r="F43" s="92"/>
      <c r="G43" s="92"/>
      <c r="H43" s="94">
        <f t="shared" si="4"/>
        <v>0</v>
      </c>
      <c r="I43" s="100"/>
      <c r="J43" s="96"/>
      <c r="K43" s="97"/>
      <c r="L43" s="108"/>
      <c r="U43" s="79"/>
    </row>
    <row r="44" spans="1:21" ht="24.9" customHeight="1">
      <c r="A44" s="102" t="str">
        <f>VLOOKUP(B35,N:V,2)</f>
        <v>020102</v>
      </c>
      <c r="B44" s="240" t="s">
        <v>25</v>
      </c>
      <c r="C44" s="241"/>
      <c r="D44" s="241"/>
      <c r="E44" s="241"/>
      <c r="F44" s="244"/>
      <c r="G44" s="241"/>
      <c r="H44" s="103"/>
      <c r="I44" s="95">
        <f>SUM(H36:H44)</f>
        <v>105</v>
      </c>
      <c r="J44" s="104" t="str">
        <f>VLOOKUP(B35,N:V,7,FALSE)</f>
        <v>مترمکعب</v>
      </c>
      <c r="K44" s="97"/>
      <c r="L44" s="108"/>
    </row>
    <row r="45" spans="1:21" ht="45.75" customHeight="1">
      <c r="A45" s="105">
        <f>IF(B45&gt;0,1,0)</f>
        <v>1</v>
      </c>
      <c r="B45" s="242" t="s">
        <v>275</v>
      </c>
      <c r="C45" s="243"/>
      <c r="D45" s="243"/>
      <c r="E45" s="243"/>
      <c r="F45" s="247"/>
      <c r="G45" s="243"/>
      <c r="H45" s="103"/>
      <c r="I45" s="95"/>
      <c r="J45" s="96"/>
      <c r="K45" s="97"/>
      <c r="L45" s="107" t="s">
        <v>100</v>
      </c>
    </row>
    <row r="46" spans="1:21" ht="24.9" customHeight="1">
      <c r="A46" s="89">
        <f>IF(H46&lt;&gt;0,1,0)</f>
        <v>1</v>
      </c>
      <c r="B46" s="90" t="s">
        <v>276</v>
      </c>
      <c r="C46" s="91">
        <v>1</v>
      </c>
      <c r="D46" s="92"/>
      <c r="E46" s="92"/>
      <c r="F46" s="93"/>
      <c r="G46" s="92">
        <f>I44</f>
        <v>105</v>
      </c>
      <c r="H46" s="94">
        <f>IF(AND(C46=0,D46=0,E46=0,F46=0,G46=0),0,ROUND(IF(C46=0,1,C46)*IF(D46=0,1,D46)*IF(E46=0,1,E46)*IF(F46=0,1,F46)*IF(G46=0,1,G46),2))</f>
        <v>105</v>
      </c>
      <c r="I46" s="95"/>
      <c r="J46" s="96"/>
      <c r="K46" s="97"/>
      <c r="L46" s="108" t="s">
        <v>106</v>
      </c>
    </row>
    <row r="47" spans="1:21" ht="34.799999999999997" customHeight="1">
      <c r="A47" s="89">
        <f>IF(H47&lt;&gt;0,2,0)</f>
        <v>0</v>
      </c>
      <c r="B47" s="90"/>
      <c r="C47" s="92"/>
      <c r="D47" s="92"/>
      <c r="E47" s="92"/>
      <c r="F47" s="92"/>
      <c r="G47" s="92"/>
      <c r="H47" s="94">
        <f t="shared" ref="H47:H53" si="5">IF(AND(C47=0,D47=0,E47=0,F47=0,G47=0),0,ROUND(IF(C47=0,1,C47)*IF(D47=0,1,D47)*IF(E47=0,1,E47)*IF(F47=0,1,F47)*IF(G47=0,1,G47),2))</f>
        <v>0</v>
      </c>
      <c r="I47" s="100"/>
      <c r="J47" s="96"/>
      <c r="K47" s="97"/>
      <c r="L47" s="108"/>
      <c r="U47" s="79"/>
    </row>
    <row r="48" spans="1:21" ht="41.4" customHeight="1">
      <c r="A48" s="89">
        <f>IF(H48&lt;&gt;0,3,0)</f>
        <v>0</v>
      </c>
      <c r="B48" s="90"/>
      <c r="C48" s="92"/>
      <c r="D48" s="92"/>
      <c r="E48" s="92"/>
      <c r="F48" s="92"/>
      <c r="G48" s="92"/>
      <c r="H48" s="94">
        <f t="shared" si="5"/>
        <v>0</v>
      </c>
      <c r="I48" s="100"/>
      <c r="J48" s="96"/>
      <c r="K48" s="97"/>
      <c r="L48" s="108"/>
      <c r="U48" s="79"/>
    </row>
    <row r="49" spans="1:21" ht="42" customHeight="1">
      <c r="A49" s="89">
        <f>IF(H49&lt;&gt;0,4,0)</f>
        <v>0</v>
      </c>
      <c r="B49" s="90"/>
      <c r="C49" s="92"/>
      <c r="D49" s="92"/>
      <c r="E49" s="92"/>
      <c r="F49" s="92"/>
      <c r="G49" s="92"/>
      <c r="H49" s="94">
        <f t="shared" si="5"/>
        <v>0</v>
      </c>
      <c r="I49" s="100"/>
      <c r="J49" s="96"/>
      <c r="K49" s="97"/>
      <c r="L49" s="108"/>
      <c r="U49" s="79"/>
    </row>
    <row r="50" spans="1:21" ht="39.6" customHeight="1">
      <c r="A50" s="89">
        <f>IF(H50&lt;&gt;0,5,0)</f>
        <v>0</v>
      </c>
      <c r="B50" s="90"/>
      <c r="C50" s="92"/>
      <c r="D50" s="92"/>
      <c r="E50" s="92"/>
      <c r="F50" s="92"/>
      <c r="G50" s="92"/>
      <c r="H50" s="94">
        <f t="shared" si="5"/>
        <v>0</v>
      </c>
      <c r="I50" s="100"/>
      <c r="J50" s="96"/>
      <c r="K50" s="97"/>
      <c r="L50" s="108"/>
      <c r="U50" s="79"/>
    </row>
    <row r="51" spans="1:21" ht="40.799999999999997" customHeight="1">
      <c r="A51" s="89">
        <f>IF(H51&lt;&gt;0,6,0)</f>
        <v>0</v>
      </c>
      <c r="B51" s="90"/>
      <c r="C51" s="92"/>
      <c r="D51" s="92"/>
      <c r="E51" s="92"/>
      <c r="F51" s="92"/>
      <c r="G51" s="92"/>
      <c r="H51" s="94">
        <f t="shared" si="5"/>
        <v>0</v>
      </c>
      <c r="I51" s="100"/>
      <c r="J51" s="96"/>
      <c r="K51" s="97"/>
      <c r="L51" s="108"/>
      <c r="U51" s="79"/>
    </row>
    <row r="52" spans="1:21" ht="31.8" customHeight="1">
      <c r="A52" s="89">
        <f>IF(H52&lt;&gt;0,7,0)</f>
        <v>0</v>
      </c>
      <c r="B52" s="90"/>
      <c r="C52" s="92"/>
      <c r="D52" s="92"/>
      <c r="E52" s="92"/>
      <c r="F52" s="92"/>
      <c r="G52" s="92"/>
      <c r="H52" s="94">
        <f t="shared" si="5"/>
        <v>0</v>
      </c>
      <c r="I52" s="100"/>
      <c r="J52" s="96"/>
      <c r="K52" s="97"/>
      <c r="L52" s="108"/>
      <c r="U52" s="79"/>
    </row>
    <row r="53" spans="1:21" ht="39.6" customHeight="1">
      <c r="A53" s="89">
        <f>IF(H53&lt;&gt;0,8,0)</f>
        <v>0</v>
      </c>
      <c r="B53" s="90"/>
      <c r="C53" s="92"/>
      <c r="D53" s="92"/>
      <c r="E53" s="92"/>
      <c r="F53" s="92"/>
      <c r="G53" s="92"/>
      <c r="H53" s="94">
        <f t="shared" si="5"/>
        <v>0</v>
      </c>
      <c r="I53" s="100"/>
      <c r="J53" s="96"/>
      <c r="K53" s="97"/>
      <c r="L53" s="108"/>
      <c r="U53" s="79"/>
    </row>
    <row r="54" spans="1:21" ht="24.9" customHeight="1">
      <c r="A54" s="102" t="str">
        <f>VLOOKUP(B45,N:V,2)</f>
        <v>020401</v>
      </c>
      <c r="B54" s="240" t="s">
        <v>25</v>
      </c>
      <c r="C54" s="241"/>
      <c r="D54" s="241"/>
      <c r="E54" s="241"/>
      <c r="F54" s="244"/>
      <c r="G54" s="241"/>
      <c r="H54" s="103"/>
      <c r="I54" s="95">
        <f>SUM(H46:H54)</f>
        <v>105</v>
      </c>
      <c r="J54" s="104" t="str">
        <f>VLOOKUP(B45,N:V,7,FALSE)</f>
        <v>مترمکعب</v>
      </c>
      <c r="K54" s="97"/>
      <c r="L54" s="108"/>
    </row>
    <row r="55" spans="1:21" ht="45.75" customHeight="1">
      <c r="A55" s="105">
        <f>IF(B55&gt;0,1,0)</f>
        <v>0</v>
      </c>
      <c r="B55" s="242"/>
      <c r="C55" s="243"/>
      <c r="D55" s="243"/>
      <c r="E55" s="243"/>
      <c r="F55" s="247"/>
      <c r="G55" s="243"/>
      <c r="H55" s="103"/>
      <c r="I55" s="95"/>
      <c r="J55" s="96"/>
      <c r="K55" s="97"/>
      <c r="L55" s="107" t="s">
        <v>100</v>
      </c>
    </row>
    <row r="56" spans="1:21" ht="24.9" customHeight="1">
      <c r="A56" s="89">
        <f>IF(H56&lt;&gt;0,1,0)</f>
        <v>0</v>
      </c>
      <c r="B56" s="90"/>
      <c r="C56" s="91"/>
      <c r="D56" s="92"/>
      <c r="E56" s="92"/>
      <c r="F56" s="93"/>
      <c r="G56" s="92"/>
      <c r="H56" s="94">
        <f>IF(AND(C56=0,D56=0,E56=0,F56=0,G56=0),0,ROUND(IF(C56=0,1,C56)*IF(D56=0,1,D56)*IF(E56=0,1,E56)*IF(F56=0,1,F56)*IF(G56=0,1,G56),2))</f>
        <v>0</v>
      </c>
      <c r="I56" s="95"/>
      <c r="J56" s="96"/>
      <c r="K56" s="97"/>
      <c r="L56" s="108" t="s">
        <v>106</v>
      </c>
    </row>
    <row r="57" spans="1:21" ht="24.9" customHeight="1">
      <c r="A57" s="89">
        <f>IF(H57&lt;&gt;0,2,0)</f>
        <v>0</v>
      </c>
      <c r="B57" s="90"/>
      <c r="C57" s="92"/>
      <c r="D57" s="92"/>
      <c r="E57" s="92"/>
      <c r="F57" s="92"/>
      <c r="G57" s="92"/>
      <c r="H57" s="94">
        <f t="shared" ref="H57:H63" si="6">IF(AND(C57=0,D57=0,E57=0,F57=0,G57=0),0,ROUND(IF(C57=0,1,C57)*IF(D57=0,1,D57)*IF(E57=0,1,E57)*IF(F57=0,1,F57)*IF(G57=0,1,G57),2))</f>
        <v>0</v>
      </c>
      <c r="I57" s="100"/>
      <c r="J57" s="96"/>
      <c r="K57" s="97"/>
      <c r="L57" s="108"/>
      <c r="U57" s="79"/>
    </row>
    <row r="58" spans="1:21" ht="24.9" customHeight="1">
      <c r="A58" s="89">
        <f>IF(H58&lt;&gt;0,3,0)</f>
        <v>0</v>
      </c>
      <c r="B58" s="90"/>
      <c r="C58" s="92"/>
      <c r="D58" s="92"/>
      <c r="E58" s="92"/>
      <c r="F58" s="92"/>
      <c r="G58" s="92"/>
      <c r="H58" s="94">
        <f t="shared" si="6"/>
        <v>0</v>
      </c>
      <c r="I58" s="100"/>
      <c r="J58" s="96"/>
      <c r="K58" s="97"/>
      <c r="L58" s="108"/>
      <c r="U58" s="79"/>
    </row>
    <row r="59" spans="1:21" ht="24.9" customHeight="1">
      <c r="A59" s="89">
        <f>IF(H59&lt;&gt;0,4,0)</f>
        <v>0</v>
      </c>
      <c r="B59" s="90"/>
      <c r="C59" s="92"/>
      <c r="D59" s="92"/>
      <c r="E59" s="92"/>
      <c r="F59" s="92"/>
      <c r="G59" s="92"/>
      <c r="H59" s="94">
        <f t="shared" si="6"/>
        <v>0</v>
      </c>
      <c r="I59" s="100"/>
      <c r="J59" s="96"/>
      <c r="K59" s="97"/>
      <c r="L59" s="108"/>
      <c r="U59" s="79"/>
    </row>
    <row r="60" spans="1:21" ht="24.9" customHeight="1">
      <c r="A60" s="89">
        <f>IF(H60&lt;&gt;0,5,0)</f>
        <v>0</v>
      </c>
      <c r="B60" s="90"/>
      <c r="C60" s="92"/>
      <c r="D60" s="92"/>
      <c r="E60" s="92"/>
      <c r="F60" s="92"/>
      <c r="G60" s="92"/>
      <c r="H60" s="94">
        <f t="shared" si="6"/>
        <v>0</v>
      </c>
      <c r="I60" s="100"/>
      <c r="J60" s="96"/>
      <c r="K60" s="97"/>
      <c r="L60" s="108"/>
      <c r="U60" s="79"/>
    </row>
    <row r="61" spans="1:21" ht="24.9" customHeight="1">
      <c r="A61" s="89">
        <f>IF(H61&lt;&gt;0,6,0)</f>
        <v>0</v>
      </c>
      <c r="B61" s="90"/>
      <c r="C61" s="92"/>
      <c r="D61" s="92"/>
      <c r="E61" s="92"/>
      <c r="F61" s="92"/>
      <c r="G61" s="92"/>
      <c r="H61" s="94">
        <f t="shared" si="6"/>
        <v>0</v>
      </c>
      <c r="I61" s="100"/>
      <c r="J61" s="96"/>
      <c r="K61" s="97"/>
      <c r="L61" s="108"/>
      <c r="U61" s="79"/>
    </row>
    <row r="62" spans="1:21" ht="24.9" customHeight="1">
      <c r="A62" s="89">
        <f>IF(H62&lt;&gt;0,7,0)</f>
        <v>0</v>
      </c>
      <c r="B62" s="90"/>
      <c r="C62" s="92"/>
      <c r="D62" s="92"/>
      <c r="E62" s="92"/>
      <c r="F62" s="92"/>
      <c r="G62" s="92"/>
      <c r="H62" s="94">
        <f t="shared" si="6"/>
        <v>0</v>
      </c>
      <c r="I62" s="100"/>
      <c r="J62" s="96"/>
      <c r="K62" s="97"/>
      <c r="L62" s="108"/>
      <c r="U62" s="79"/>
    </row>
    <row r="63" spans="1:21" ht="24.9" customHeight="1">
      <c r="A63" s="89">
        <f>IF(H63&lt;&gt;0,8,0)</f>
        <v>0</v>
      </c>
      <c r="B63" s="90"/>
      <c r="C63" s="92"/>
      <c r="D63" s="92"/>
      <c r="E63" s="92"/>
      <c r="F63" s="92"/>
      <c r="G63" s="92"/>
      <c r="H63" s="94">
        <f t="shared" si="6"/>
        <v>0</v>
      </c>
      <c r="I63" s="100"/>
      <c r="J63" s="96"/>
      <c r="K63" s="97"/>
      <c r="L63" s="108"/>
      <c r="U63" s="79"/>
    </row>
    <row r="64" spans="1:21" ht="24.9" customHeight="1">
      <c r="A64" s="102" t="e">
        <f>VLOOKUP(B55,N:V,2)</f>
        <v>#N/A</v>
      </c>
      <c r="B64" s="240" t="s">
        <v>25</v>
      </c>
      <c r="C64" s="241"/>
      <c r="D64" s="241"/>
      <c r="E64" s="241"/>
      <c r="F64" s="244"/>
      <c r="G64" s="241"/>
      <c r="H64" s="103"/>
      <c r="I64" s="95">
        <f>SUM(H56:H64)</f>
        <v>0</v>
      </c>
      <c r="J64" s="104" t="e">
        <f>VLOOKUP(B55,N:V,7,FALSE)</f>
        <v>#N/A</v>
      </c>
      <c r="K64" s="97"/>
      <c r="L64" s="108"/>
    </row>
    <row r="196" spans="1:23" s="123" customFormat="1" ht="50.1" customHeight="1">
      <c r="A196" s="236" t="s">
        <v>139</v>
      </c>
      <c r="B196" s="236"/>
      <c r="C196" s="237"/>
      <c r="D196" s="236"/>
      <c r="E196" s="236"/>
      <c r="F196" s="238"/>
      <c r="G196" s="236"/>
      <c r="H196" s="236"/>
      <c r="I196" s="239"/>
      <c r="J196" s="236"/>
      <c r="K196" s="236"/>
      <c r="L196" s="236"/>
      <c r="M196" s="117" t="s">
        <v>5</v>
      </c>
      <c r="N196" s="117" t="s">
        <v>1</v>
      </c>
      <c r="O196" s="118" t="s">
        <v>0</v>
      </c>
      <c r="P196" s="117" t="s">
        <v>5</v>
      </c>
      <c r="Q196" s="117" t="s">
        <v>4</v>
      </c>
      <c r="R196" s="119" t="s">
        <v>6</v>
      </c>
      <c r="S196" s="120" t="s">
        <v>1</v>
      </c>
      <c r="T196" s="117" t="s">
        <v>2</v>
      </c>
      <c r="U196" s="121" t="s">
        <v>3</v>
      </c>
      <c r="V196" s="122"/>
    </row>
    <row r="197" spans="1:23" ht="63.6" customHeight="1">
      <c r="M197" s="124">
        <v>1</v>
      </c>
      <c r="N197" s="125" t="str">
        <f>LEFT(CONCATENATE(O197,S197),252)</f>
        <v>010101کندن و خارج کردن بوته و ریشه‌های مربوط در زمین‌های پوشیده از آن‌ها.</v>
      </c>
      <c r="O197" s="126" t="s">
        <v>35</v>
      </c>
      <c r="P197" s="127">
        <v>1</v>
      </c>
      <c r="Q197" s="124" t="s">
        <v>234</v>
      </c>
      <c r="R197" s="127" t="s">
        <v>8</v>
      </c>
      <c r="S197" s="128" t="s">
        <v>175</v>
      </c>
      <c r="T197" s="129" t="s">
        <v>7</v>
      </c>
      <c r="U197" s="130">
        <v>790</v>
      </c>
      <c r="V197" s="131"/>
    </row>
    <row r="198" spans="1:23" ht="50.1" customHeight="1">
      <c r="M198" s="124">
        <v>1</v>
      </c>
      <c r="N198" s="125" t="str">
        <f t="shared" ref="N198:N256" si="7">LEFT(CONCATENATE(O198,S198),252)</f>
        <v>010102کندن و یا بریدن و در صورت لزوم ریشه‌کن کردن هر نوع نهال، درصورتی‌که محیط بن آن کمتر از ١۵ سانتی‌متر باشد، به ازای هر ۵ سانتی‌متر محیط بن (کسر ۵ سانتی‌متر به‌تناسب محاسبه می‌شود) و حمل آن به خارج کارگاه.</v>
      </c>
      <c r="O198" s="126" t="s">
        <v>36</v>
      </c>
      <c r="P198" s="127">
        <v>1</v>
      </c>
      <c r="Q198" s="124" t="s">
        <v>234</v>
      </c>
      <c r="R198" s="127" t="s">
        <v>8</v>
      </c>
      <c r="S198" s="128" t="s">
        <v>176</v>
      </c>
      <c r="T198" s="129" t="s">
        <v>9</v>
      </c>
      <c r="U198" s="130">
        <v>25400</v>
      </c>
      <c r="V198" s="131"/>
      <c r="W198" s="132"/>
    </row>
    <row r="199" spans="1:23" ht="50.1" customHeight="1">
      <c r="M199" s="124">
        <v>1</v>
      </c>
      <c r="N199" s="125" t="str">
        <f t="shared" si="7"/>
        <v>010121جابجایی درخت یا نهال درصورتی‌که محیط بن آن تا ۴٠سانتی‌متر باشد.</v>
      </c>
      <c r="O199" s="126" t="s">
        <v>110</v>
      </c>
      <c r="P199" s="127">
        <v>1</v>
      </c>
      <c r="Q199" s="124" t="s">
        <v>234</v>
      </c>
      <c r="R199" s="127" t="s">
        <v>8</v>
      </c>
      <c r="S199" s="128" t="s">
        <v>177</v>
      </c>
      <c r="T199" s="129" t="s">
        <v>9</v>
      </c>
      <c r="U199" s="130">
        <v>7012000</v>
      </c>
      <c r="V199" s="131"/>
      <c r="W199" s="132"/>
    </row>
    <row r="200" spans="1:23" ht="50.1" customHeight="1">
      <c r="M200" s="124">
        <v>1</v>
      </c>
      <c r="N200" s="125" t="str">
        <f t="shared" si="7"/>
        <v>010122اضافه بها به‌ ردیف ٠١٠١٢١، به ازای هر سانتی‌متر که به محیط بن درخت اضافه شود، مازاد بر ۴٠ سانتی‌متر تا ١٠٠سانتی‌متر.</v>
      </c>
      <c r="O200" s="126" t="s">
        <v>111</v>
      </c>
      <c r="P200" s="127">
        <v>1</v>
      </c>
      <c r="Q200" s="124" t="s">
        <v>234</v>
      </c>
      <c r="R200" s="127" t="s">
        <v>8</v>
      </c>
      <c r="S200" s="128" t="s">
        <v>178</v>
      </c>
      <c r="T200" s="129" t="s">
        <v>9</v>
      </c>
      <c r="U200" s="130">
        <v>374000</v>
      </c>
      <c r="V200" s="131"/>
      <c r="W200" s="132"/>
    </row>
    <row r="201" spans="1:23" ht="50.1" customHeight="1">
      <c r="M201" s="124">
        <v>1</v>
      </c>
      <c r="N201" s="125" t="str">
        <f t="shared" si="7"/>
        <v>010123جابجایی درخت درصورتی‌که محیط بن آن ١٠٠سانتی‌متر باشد.</v>
      </c>
      <c r="O201" s="126" t="s">
        <v>112</v>
      </c>
      <c r="P201" s="127">
        <v>1</v>
      </c>
      <c r="Q201" s="124" t="s">
        <v>234</v>
      </c>
      <c r="R201" s="127" t="s">
        <v>8</v>
      </c>
      <c r="S201" s="128" t="s">
        <v>179</v>
      </c>
      <c r="T201" s="129" t="s">
        <v>9</v>
      </c>
      <c r="U201" s="130">
        <v>29172000</v>
      </c>
      <c r="V201" s="131"/>
      <c r="W201" s="132"/>
    </row>
    <row r="202" spans="1:23" ht="50.1" customHeight="1">
      <c r="M202" s="124">
        <v>1</v>
      </c>
      <c r="N202" s="125" t="str">
        <f t="shared" si="7"/>
        <v>010124اضافه بها به‌ ردیف ٠١٠١٢٣، به ازای هر سانتی‌متر که به محیط بن درخت اضافه شود مازاد بر ١٠٠ سانتی‌متر تا ١٢٠سانتی‌متر.</v>
      </c>
      <c r="O202" s="126" t="s">
        <v>113</v>
      </c>
      <c r="P202" s="127">
        <v>1</v>
      </c>
      <c r="Q202" s="124" t="s">
        <v>234</v>
      </c>
      <c r="R202" s="127" t="s">
        <v>8</v>
      </c>
      <c r="S202" s="128" t="s">
        <v>180</v>
      </c>
      <c r="T202" s="129" t="s">
        <v>9</v>
      </c>
      <c r="U202" s="130">
        <v>644500</v>
      </c>
      <c r="V202" s="131"/>
      <c r="W202" s="132"/>
    </row>
    <row r="203" spans="1:23" ht="50.1" customHeight="1">
      <c r="M203" s="124">
        <v>1</v>
      </c>
      <c r="N203" s="125" t="str">
        <f t="shared" ref="N203:N205" si="8">LEFT(CONCATENATE(O203,S203),252)</f>
        <v>010125جابجایی درخت درصورتی‌که محیط بن آن ١٢٠سانتی‌متر باشد.</v>
      </c>
      <c r="O203" s="126" t="s">
        <v>163</v>
      </c>
      <c r="P203" s="127">
        <v>1</v>
      </c>
      <c r="Q203" s="124" t="s">
        <v>234</v>
      </c>
      <c r="R203" s="127" t="s">
        <v>8</v>
      </c>
      <c r="S203" s="128" t="s">
        <v>181</v>
      </c>
      <c r="T203" s="129" t="s">
        <v>9</v>
      </c>
      <c r="U203" s="130">
        <v>42075000</v>
      </c>
      <c r="V203" s="131"/>
      <c r="W203" s="132"/>
    </row>
    <row r="204" spans="1:23" ht="50.1" customHeight="1">
      <c r="M204" s="124">
        <v>1</v>
      </c>
      <c r="N204" s="125" t="str">
        <f t="shared" si="8"/>
        <v>010126اضافه بها به‌ ردیف ٠١٠١٢۵، به ازای هر سانتی‌متر که به محیط بن درخت اضافه شود مازاد بر ١٢٠ سانتی‌متر تا١۵٠ سانتی‌متر.</v>
      </c>
      <c r="O204" s="126" t="s">
        <v>164</v>
      </c>
      <c r="P204" s="127">
        <v>1</v>
      </c>
      <c r="Q204" s="124" t="s">
        <v>234</v>
      </c>
      <c r="R204" s="127" t="s">
        <v>8</v>
      </c>
      <c r="S204" s="128" t="s">
        <v>182</v>
      </c>
      <c r="T204" s="129" t="s">
        <v>9</v>
      </c>
      <c r="U204" s="130">
        <v>879500</v>
      </c>
      <c r="V204" s="131"/>
      <c r="W204" s="132"/>
    </row>
    <row r="205" spans="1:23" ht="50.1" customHeight="1">
      <c r="M205" s="124">
        <v>1</v>
      </c>
      <c r="N205" s="125" t="str">
        <f t="shared" si="8"/>
        <v>010127جابجایی درخت درصورتی‌که محیط بن آن ١۵٠سانتی‌متر و بیشتر باشد.</v>
      </c>
      <c r="O205" s="126" t="s">
        <v>165</v>
      </c>
      <c r="P205" s="127">
        <v>1</v>
      </c>
      <c r="Q205" s="124" t="s">
        <v>234</v>
      </c>
      <c r="R205" s="127" t="s">
        <v>8</v>
      </c>
      <c r="S205" s="128" t="s">
        <v>183</v>
      </c>
      <c r="T205" s="129" t="s">
        <v>9</v>
      </c>
      <c r="U205" s="130">
        <v>68629000</v>
      </c>
      <c r="V205" s="131"/>
      <c r="W205" s="132"/>
    </row>
    <row r="206" spans="1:23" ht="50.1" customHeight="1">
      <c r="M206" s="124">
        <v>1</v>
      </c>
      <c r="N206" s="125" t="str">
        <f t="shared" si="7"/>
        <v>010201سوراخ کردن سطوح بنایی، به سطح مقطع تا ٠٫٠٠۵ مترمربع به انضمام بریدن میلگردها در صورت لزوم.</v>
      </c>
      <c r="O206" s="126" t="s">
        <v>37</v>
      </c>
      <c r="P206" s="127">
        <v>1</v>
      </c>
      <c r="Q206" s="124" t="s">
        <v>234</v>
      </c>
      <c r="R206" s="127" t="s">
        <v>8</v>
      </c>
      <c r="S206" s="128" t="s">
        <v>184</v>
      </c>
      <c r="T206" s="129" t="s">
        <v>91</v>
      </c>
      <c r="U206" s="130">
        <v>535500</v>
      </c>
      <c r="V206" s="131"/>
      <c r="W206" s="132"/>
    </row>
    <row r="207" spans="1:23" ht="50.1" customHeight="1">
      <c r="M207" s="124">
        <v>1</v>
      </c>
      <c r="N207" s="125" t="str">
        <f t="shared" si="7"/>
        <v>010202سوراخ کردن سطوح بنایی، به سطح مقطع بیش از ٠٫٠٠۵تا ٠٫١ مترمربع به انضمام بریدن میلگردها در صورت لزوم.</v>
      </c>
      <c r="O207" s="126" t="s">
        <v>38</v>
      </c>
      <c r="P207" s="127">
        <v>1</v>
      </c>
      <c r="Q207" s="124" t="s">
        <v>234</v>
      </c>
      <c r="R207" s="127" t="s">
        <v>8</v>
      </c>
      <c r="S207" s="128" t="s">
        <v>185</v>
      </c>
      <c r="T207" s="129" t="s">
        <v>91</v>
      </c>
      <c r="U207" s="130">
        <v>1070000</v>
      </c>
      <c r="V207" s="131"/>
      <c r="W207" s="132"/>
    </row>
    <row r="208" spans="1:23" ht="50.1" customHeight="1">
      <c r="M208" s="124">
        <v>1</v>
      </c>
      <c r="N208" s="125" t="str">
        <f t="shared" si="7"/>
        <v>010203سوراخ کردن سطوح بنایی، به سطح مقطع بیش از ٠٫١ تا ٠٫٣ مترمربع به انضمام بریدن میلگردها در صورت لزوم.</v>
      </c>
      <c r="O208" s="126" t="s">
        <v>39</v>
      </c>
      <c r="P208" s="127">
        <v>1</v>
      </c>
      <c r="Q208" s="124" t="s">
        <v>234</v>
      </c>
      <c r="R208" s="127" t="s">
        <v>8</v>
      </c>
      <c r="S208" s="128" t="s">
        <v>186</v>
      </c>
      <c r="T208" s="129" t="s">
        <v>91</v>
      </c>
      <c r="U208" s="130">
        <v>2141000</v>
      </c>
      <c r="V208" s="131"/>
      <c r="W208" s="132"/>
    </row>
    <row r="209" spans="13:23" ht="50.1" customHeight="1">
      <c r="M209" s="124">
        <v>1</v>
      </c>
      <c r="N209" s="125" t="str">
        <f t="shared" si="7"/>
        <v>010204سوراخ کردن سطوح بتنی و بتن  مسلح، به سطح مقطع تا ٠٫٠٠۵ مترمربع به انضمام بریدن میلگردها در صورت لزوم.</v>
      </c>
      <c r="O209" s="126" t="s">
        <v>40</v>
      </c>
      <c r="P209" s="127">
        <v>1</v>
      </c>
      <c r="Q209" s="124" t="s">
        <v>234</v>
      </c>
      <c r="R209" s="127" t="s">
        <v>8</v>
      </c>
      <c r="S209" s="128" t="s">
        <v>187</v>
      </c>
      <c r="T209" s="129" t="s">
        <v>91</v>
      </c>
      <c r="U209" s="130">
        <v>1259000</v>
      </c>
      <c r="V209" s="131"/>
      <c r="W209" s="132"/>
    </row>
    <row r="210" spans="13:23" ht="50.1" customHeight="1">
      <c r="M210" s="124">
        <v>1</v>
      </c>
      <c r="N210" s="125" t="str">
        <f t="shared" si="7"/>
        <v>010205سوراخ کردن سطوح بتنی و بتن  مسلح، به سطح مقطع بیش از ٠٫٠٠۵ تا ٠٫٠۵ مترمربع به انضمام بریدن میلگردها در صورت لزوم.</v>
      </c>
      <c r="O210" s="126" t="s">
        <v>41</v>
      </c>
      <c r="P210" s="127">
        <v>1</v>
      </c>
      <c r="Q210" s="124" t="s">
        <v>234</v>
      </c>
      <c r="R210" s="127" t="s">
        <v>8</v>
      </c>
      <c r="S210" s="128" t="s">
        <v>188</v>
      </c>
      <c r="T210" s="129" t="s">
        <v>91</v>
      </c>
      <c r="U210" s="130">
        <v>3059000</v>
      </c>
      <c r="V210" s="131"/>
      <c r="W210" s="132"/>
    </row>
    <row r="211" spans="13:23" ht="50.1" customHeight="1">
      <c r="M211" s="124">
        <v>1</v>
      </c>
      <c r="N211" s="125" t="str">
        <f t="shared" si="7"/>
        <v>010206سوراخ کردن سطوح بتنی و بتن مسلح، به سطح مقطع بیش از ٠٫٠۵ تا ٠٫١۵ مترمربع به انضمام بریدن میلگردها در صورت لزوم.</v>
      </c>
      <c r="O211" s="126" t="s">
        <v>42</v>
      </c>
      <c r="P211" s="127">
        <v>1</v>
      </c>
      <c r="Q211" s="124" t="s">
        <v>234</v>
      </c>
      <c r="R211" s="127" t="s">
        <v>8</v>
      </c>
      <c r="S211" s="128" t="s">
        <v>189</v>
      </c>
      <c r="T211" s="129" t="s">
        <v>91</v>
      </c>
      <c r="U211" s="130">
        <v>4283000</v>
      </c>
      <c r="V211" s="131"/>
      <c r="W211" s="132"/>
    </row>
    <row r="212" spans="13:23" ht="50.1" customHeight="1">
      <c r="M212" s="124">
        <v>1</v>
      </c>
      <c r="N212" s="125" t="str">
        <f t="shared" si="7"/>
        <v>010207ایجاد شیار با سطح مقطع تا ٢٠ سانتی‌متر مربع، در سطوح بنایی.</v>
      </c>
      <c r="O212" s="126" t="s">
        <v>43</v>
      </c>
      <c r="P212" s="127">
        <v>1</v>
      </c>
      <c r="Q212" s="124" t="s">
        <v>234</v>
      </c>
      <c r="R212" s="127" t="s">
        <v>8</v>
      </c>
      <c r="S212" s="128" t="s">
        <v>190</v>
      </c>
      <c r="T212" s="129" t="s">
        <v>91</v>
      </c>
      <c r="U212" s="130">
        <v>108000</v>
      </c>
      <c r="V212" s="131"/>
      <c r="W212" s="132"/>
    </row>
    <row r="213" spans="13:23" ht="50.1" customHeight="1">
      <c r="M213" s="124">
        <v>1</v>
      </c>
      <c r="N213" s="125" t="str">
        <f t="shared" si="7"/>
        <v>010208ایجاد شیار با سطح مقطع بیش از ٢٠ تا ۴٠ سانتی‌متر مربع، در سطوح بنایی.</v>
      </c>
      <c r="O213" s="126" t="s">
        <v>44</v>
      </c>
      <c r="P213" s="127">
        <v>1</v>
      </c>
      <c r="Q213" s="124" t="s">
        <v>234</v>
      </c>
      <c r="R213" s="127" t="s">
        <v>8</v>
      </c>
      <c r="S213" s="128" t="s">
        <v>191</v>
      </c>
      <c r="T213" s="129" t="s">
        <v>91</v>
      </c>
      <c r="U213" s="130">
        <v>216500</v>
      </c>
      <c r="V213" s="131"/>
      <c r="W213" s="132"/>
    </row>
    <row r="214" spans="13:23" ht="50.1" customHeight="1">
      <c r="M214" s="124">
        <v>1</v>
      </c>
      <c r="N214" s="125" t="str">
        <f t="shared" si="7"/>
        <v>010209اضافه بها به‌ ردیف ٠١٠٢٠٨ ، به ازای هر یک سانتی‌متر مربع که به سطح مقطع اضافه شود تا سطح مقطع حداکثر ١٠٠ سانتی‌متر مربع.</v>
      </c>
      <c r="O214" s="126" t="s">
        <v>45</v>
      </c>
      <c r="P214" s="127">
        <v>1</v>
      </c>
      <c r="Q214" s="124" t="s">
        <v>234</v>
      </c>
      <c r="R214" s="127" t="s">
        <v>8</v>
      </c>
      <c r="S214" s="128" t="s">
        <v>192</v>
      </c>
      <c r="T214" s="129" t="s">
        <v>91</v>
      </c>
      <c r="U214" s="130">
        <v>6490</v>
      </c>
      <c r="V214" s="131"/>
      <c r="W214" s="132"/>
    </row>
    <row r="215" spans="13:23" ht="50.1" customHeight="1">
      <c r="M215" s="124">
        <v>1</v>
      </c>
      <c r="N215" s="125" t="str">
        <f t="shared" si="7"/>
        <v>010210ایجاد شیار با سطح مقطع تا ٢٠ سانتی‌متر مربع، در سطوح بتنی.</v>
      </c>
      <c r="O215" s="126" t="s">
        <v>46</v>
      </c>
      <c r="P215" s="127">
        <v>1</v>
      </c>
      <c r="Q215" s="124" t="s">
        <v>234</v>
      </c>
      <c r="R215" s="127" t="s">
        <v>8</v>
      </c>
      <c r="S215" s="128" t="s">
        <v>193</v>
      </c>
      <c r="T215" s="129" t="s">
        <v>91</v>
      </c>
      <c r="U215" s="130">
        <v>541000</v>
      </c>
      <c r="V215" s="131"/>
      <c r="W215" s="132"/>
    </row>
    <row r="216" spans="13:23" ht="50.1" customHeight="1">
      <c r="M216" s="124">
        <v>1</v>
      </c>
      <c r="N216" s="125" t="str">
        <f t="shared" si="7"/>
        <v>010211ایجاد شیار با سطح مقطع بیش از ٢٠ تا ۴٠ سانتی‌متر مربع، در سطوح بتنی.</v>
      </c>
      <c r="O216" s="126" t="s">
        <v>47</v>
      </c>
      <c r="P216" s="127">
        <v>1</v>
      </c>
      <c r="Q216" s="124" t="s">
        <v>234</v>
      </c>
      <c r="R216" s="127" t="s">
        <v>8</v>
      </c>
      <c r="S216" s="128" t="s">
        <v>194</v>
      </c>
      <c r="T216" s="129" t="s">
        <v>91</v>
      </c>
      <c r="U216" s="130">
        <v>721000</v>
      </c>
      <c r="V216" s="131"/>
      <c r="W216" s="132"/>
    </row>
    <row r="217" spans="13:23" ht="50.1" customHeight="1">
      <c r="M217" s="124">
        <v>1</v>
      </c>
      <c r="N217" s="125" t="str">
        <f t="shared" si="7"/>
        <v>010212اضافه بها به‌ ردیف ٠١٠٢١١ ، به ازای هر یک سانتی‌متر مربع که به سطح مقطع اضافه شود، تا سطح مقطع حداکثر ١٠٠سانتی‌متر مربع.</v>
      </c>
      <c r="O217" s="126" t="s">
        <v>48</v>
      </c>
      <c r="P217" s="127">
        <v>1</v>
      </c>
      <c r="Q217" s="124" t="s">
        <v>234</v>
      </c>
      <c r="R217" s="127" t="s">
        <v>8</v>
      </c>
      <c r="S217" s="128" t="s">
        <v>195</v>
      </c>
      <c r="T217" s="129" t="s">
        <v>91</v>
      </c>
      <c r="U217" s="130">
        <v>28800</v>
      </c>
      <c r="V217" s="131"/>
      <c r="W217" s="132"/>
    </row>
    <row r="218" spans="13:23" ht="50.1" customHeight="1">
      <c r="M218" s="124">
        <v>1</v>
      </c>
      <c r="N218" s="125" t="str">
        <f t="shared" si="7"/>
        <v>010220سوراخ کردن سطوح بتنی و بتن  مسلح ، به قطر تا ۴ سانتی‌متر با استفاده از ابزار دورانی چکشی.</v>
      </c>
      <c r="O218" s="126" t="s">
        <v>166</v>
      </c>
      <c r="P218" s="127">
        <v>1</v>
      </c>
      <c r="Q218" s="124" t="s">
        <v>234</v>
      </c>
      <c r="R218" s="127" t="s">
        <v>8</v>
      </c>
      <c r="S218" s="128" t="s">
        <v>196</v>
      </c>
      <c r="T218" s="129" t="s">
        <v>91</v>
      </c>
      <c r="U218" s="130">
        <v>1421000</v>
      </c>
      <c r="V218" s="131"/>
      <c r="W218" s="132"/>
    </row>
    <row r="219" spans="13:23" ht="50.1" customHeight="1">
      <c r="M219" s="124">
        <v>1</v>
      </c>
      <c r="N219" s="125" t="str">
        <f t="shared" si="7"/>
        <v>010230سوراخ کردن سطوح بتنی و بتن مسلح، به قطر تا ١۵سانتی‌متر به روش مغزه گیری.</v>
      </c>
      <c r="O219" s="126" t="s">
        <v>167</v>
      </c>
      <c r="P219" s="127">
        <v>1</v>
      </c>
      <c r="Q219" s="124" t="s">
        <v>234</v>
      </c>
      <c r="R219" s="127" t="s">
        <v>8</v>
      </c>
      <c r="S219" s="128" t="s">
        <v>197</v>
      </c>
      <c r="T219" s="129" t="s">
        <v>91</v>
      </c>
      <c r="U219" s="130">
        <v>4116000</v>
      </c>
      <c r="V219" s="131"/>
      <c r="W219" s="132"/>
    </row>
    <row r="220" spans="13:23" ht="50.1" customHeight="1">
      <c r="M220" s="124">
        <v>1</v>
      </c>
      <c r="N220" s="125" t="str">
        <f t="shared" si="7"/>
        <v>010301تخریب کلی ساختمان‌های با مصالح خشتی و چینه‌ای.</v>
      </c>
      <c r="O220" s="126" t="s">
        <v>49</v>
      </c>
      <c r="P220" s="127">
        <v>1</v>
      </c>
      <c r="Q220" s="124" t="s">
        <v>234</v>
      </c>
      <c r="R220" s="127" t="s">
        <v>8</v>
      </c>
      <c r="S220" s="128" t="s">
        <v>198</v>
      </c>
      <c r="T220" s="129" t="s">
        <v>7</v>
      </c>
      <c r="U220" s="130">
        <v>788500</v>
      </c>
      <c r="V220" s="131"/>
      <c r="W220" s="132"/>
    </row>
    <row r="221" spans="13:23" ht="50.1" customHeight="1">
      <c r="M221" s="124">
        <v>1</v>
      </c>
      <c r="N221" s="125" t="str">
        <f t="shared" si="7"/>
        <v>010302تخریب کلی ساختمان‌های با مصالح بنایی غیر از خشتی و چینه‌ای.</v>
      </c>
      <c r="O221" s="126" t="s">
        <v>50</v>
      </c>
      <c r="P221" s="127">
        <v>1</v>
      </c>
      <c r="Q221" s="124" t="s">
        <v>234</v>
      </c>
      <c r="R221" s="127" t="s">
        <v>8</v>
      </c>
      <c r="S221" s="128" t="s">
        <v>199</v>
      </c>
      <c r="T221" s="129" t="s">
        <v>7</v>
      </c>
      <c r="U221" s="130">
        <v>931500</v>
      </c>
      <c r="V221" s="131"/>
      <c r="W221" s="132"/>
    </row>
    <row r="222" spans="13:23" ht="50.1" customHeight="1">
      <c r="M222" s="124">
        <v>1</v>
      </c>
      <c r="N222" s="125" t="str">
        <f t="shared" si="7"/>
        <v>010401تخریب بنایی‌های با مصالح خشتی و چینه‌ای.</v>
      </c>
      <c r="O222" s="126" t="s">
        <v>51</v>
      </c>
      <c r="P222" s="127">
        <v>1</v>
      </c>
      <c r="Q222" s="124" t="s">
        <v>234</v>
      </c>
      <c r="R222" s="127" t="s">
        <v>8</v>
      </c>
      <c r="S222" s="128" t="s">
        <v>200</v>
      </c>
      <c r="T222" s="129" t="s">
        <v>15</v>
      </c>
      <c r="U222" s="130">
        <v>282000</v>
      </c>
      <c r="V222" s="131"/>
      <c r="W222" s="132"/>
    </row>
    <row r="223" spans="13:23" ht="50.1" customHeight="1">
      <c r="M223" s="124">
        <v>1</v>
      </c>
      <c r="N223" s="125" t="str">
        <f t="shared" si="7"/>
        <v>010402تخریب بنایی‌های با مصالح غیر از خشتی و چینه‌ای که با ملات ماسه سیمان، یا باتارد چیده شده باشد.</v>
      </c>
      <c r="O223" s="126" t="s">
        <v>52</v>
      </c>
      <c r="P223" s="127">
        <v>1</v>
      </c>
      <c r="Q223" s="124" t="s">
        <v>234</v>
      </c>
      <c r="R223" s="127" t="s">
        <v>8</v>
      </c>
      <c r="S223" s="128" t="s">
        <v>201</v>
      </c>
      <c r="T223" s="129" t="s">
        <v>15</v>
      </c>
      <c r="U223" s="130">
        <v>442500</v>
      </c>
      <c r="V223" s="131"/>
      <c r="W223" s="132"/>
    </row>
    <row r="224" spans="13:23" ht="50.1" customHeight="1">
      <c r="M224" s="124">
        <v>1</v>
      </c>
      <c r="N224" s="125" t="str">
        <f t="shared" si="7"/>
        <v>010403تخریب بنایی‌های با مصالح غیر از خشتی و چینه‌ای که با ملات گل آهک، ماسه آهک، یا گچ‌ و خاک چیده شده باشد.</v>
      </c>
      <c r="O224" s="126" t="s">
        <v>53</v>
      </c>
      <c r="P224" s="127">
        <v>1</v>
      </c>
      <c r="Q224" s="124" t="s">
        <v>234</v>
      </c>
      <c r="R224" s="127" t="s">
        <v>8</v>
      </c>
      <c r="S224" s="128" t="s">
        <v>202</v>
      </c>
      <c r="T224" s="129" t="s">
        <v>15</v>
      </c>
      <c r="U224" s="130">
        <v>371000</v>
      </c>
      <c r="V224" s="131"/>
      <c r="W224" s="132"/>
    </row>
    <row r="225" spans="13:23" ht="50.1" customHeight="1">
      <c r="M225" s="124">
        <v>1</v>
      </c>
      <c r="N225" s="125" t="str">
        <f t="shared" si="7"/>
        <v>010404تخریب سقف آجری با تیرآهن یا بدون تیرآهن، به هر ضخامت، با برداشتن تیرآهن‌های مربوط.</v>
      </c>
      <c r="O225" s="126" t="s">
        <v>54</v>
      </c>
      <c r="P225" s="127">
        <v>1</v>
      </c>
      <c r="Q225" s="124" t="s">
        <v>234</v>
      </c>
      <c r="R225" s="127" t="s">
        <v>8</v>
      </c>
      <c r="S225" s="128" t="s">
        <v>203</v>
      </c>
      <c r="T225" s="129" t="s">
        <v>15</v>
      </c>
      <c r="U225" s="130">
        <v>359000</v>
      </c>
      <c r="V225" s="131"/>
      <c r="W225" s="132"/>
    </row>
    <row r="226" spans="13:23" ht="50.1" customHeight="1">
      <c r="M226" s="124">
        <v>1</v>
      </c>
      <c r="N226" s="125" t="str">
        <f t="shared" si="7"/>
        <v>010405تخریب بتن غیرمسلح.</v>
      </c>
      <c r="O226" s="126" t="s">
        <v>55</v>
      </c>
      <c r="P226" s="127">
        <v>1</v>
      </c>
      <c r="Q226" s="124" t="s">
        <v>234</v>
      </c>
      <c r="R226" s="127" t="s">
        <v>8</v>
      </c>
      <c r="S226" s="128" t="s">
        <v>204</v>
      </c>
      <c r="T226" s="129" t="s">
        <v>15</v>
      </c>
      <c r="U226" s="130">
        <v>4172000</v>
      </c>
      <c r="V226" s="131"/>
      <c r="W226" s="132"/>
    </row>
    <row r="227" spans="13:23" ht="50.1" customHeight="1">
      <c r="M227" s="124">
        <v>1</v>
      </c>
      <c r="N227" s="125" t="str">
        <f t="shared" si="7"/>
        <v>010406تخریب بتن مسلح، به انضمام بریدن میلگردها.</v>
      </c>
      <c r="O227" s="126" t="s">
        <v>56</v>
      </c>
      <c r="P227" s="127">
        <v>1</v>
      </c>
      <c r="Q227" s="124" t="s">
        <v>234</v>
      </c>
      <c r="R227" s="127" t="s">
        <v>8</v>
      </c>
      <c r="S227" s="128" t="s">
        <v>205</v>
      </c>
      <c r="T227" s="129" t="s">
        <v>15</v>
      </c>
      <c r="U227" s="130">
        <v>6080000</v>
      </c>
      <c r="V227" s="131"/>
      <c r="W227" s="132"/>
    </row>
    <row r="228" spans="13:23" ht="50.1" customHeight="1">
      <c r="M228" s="124">
        <v>1</v>
      </c>
      <c r="N228" s="125" t="str">
        <f t="shared" si="7"/>
        <v>010407تخریب شفته با هر عیار.</v>
      </c>
      <c r="O228" s="126" t="s">
        <v>57</v>
      </c>
      <c r="P228" s="127">
        <v>1</v>
      </c>
      <c r="Q228" s="124" t="s">
        <v>234</v>
      </c>
      <c r="R228" s="127" t="s">
        <v>8</v>
      </c>
      <c r="S228" s="128" t="s">
        <v>206</v>
      </c>
      <c r="T228" s="129" t="s">
        <v>15</v>
      </c>
      <c r="U228" s="130">
        <v>871000</v>
      </c>
      <c r="V228" s="131"/>
      <c r="W228" s="132"/>
    </row>
    <row r="229" spans="13:23" ht="50.1" customHeight="1">
      <c r="M229" s="124">
        <v>1</v>
      </c>
      <c r="N229" s="125" t="str">
        <f t="shared" si="7"/>
        <v>010408تفکیک، دسته‌بندی و یا چیدن آجرها، بلوک‌ها، سنگ‌ها و مصالح مشابه حاصل از تخریب یا برچیدن.</v>
      </c>
      <c r="O229" s="126" t="s">
        <v>58</v>
      </c>
      <c r="P229" s="127">
        <v>1</v>
      </c>
      <c r="Q229" s="124" t="s">
        <v>234</v>
      </c>
      <c r="R229" s="127" t="s">
        <v>8</v>
      </c>
      <c r="S229" s="128" t="s">
        <v>207</v>
      </c>
      <c r="T229" s="129" t="s">
        <v>15</v>
      </c>
      <c r="U229" s="130">
        <v>535500</v>
      </c>
      <c r="V229" s="131"/>
      <c r="W229" s="132"/>
    </row>
    <row r="230" spans="13:23" ht="50.1" customHeight="1">
      <c r="M230" s="124">
        <v>1</v>
      </c>
      <c r="N230" s="125" t="str">
        <f t="shared" si="7"/>
        <v>010409تخریب سقف تیرچه و بلوک با هر نوع مصالح و به هر ضخامت به انضمام بریدن تیرچه و میلگردها.</v>
      </c>
      <c r="O230" s="126" t="s">
        <v>168</v>
      </c>
      <c r="P230" s="127">
        <v>1</v>
      </c>
      <c r="Q230" s="124" t="s">
        <v>234</v>
      </c>
      <c r="R230" s="127" t="s">
        <v>8</v>
      </c>
      <c r="S230" s="128" t="s">
        <v>208</v>
      </c>
      <c r="T230" s="129" t="s">
        <v>15</v>
      </c>
      <c r="U230" s="130">
        <v>3038000</v>
      </c>
      <c r="V230" s="131"/>
      <c r="W230" s="132"/>
    </row>
    <row r="231" spans="13:23" ht="50.1" customHeight="1">
      <c r="M231" s="124">
        <v>1</v>
      </c>
      <c r="N231" s="125" t="str">
        <f t="shared" si="7"/>
        <v>010410برچیدن سنگ لاشه یا قلوه که به‌صورت خشکه چینی اجراشده باشد.</v>
      </c>
      <c r="O231" s="126" t="s">
        <v>169</v>
      </c>
      <c r="P231" s="127">
        <v>1</v>
      </c>
      <c r="Q231" s="124" t="s">
        <v>234</v>
      </c>
      <c r="R231" s="127" t="s">
        <v>8</v>
      </c>
      <c r="S231" s="128" t="s">
        <v>209</v>
      </c>
      <c r="T231" s="129" t="s">
        <v>15</v>
      </c>
      <c r="U231" s="130">
        <v>369000</v>
      </c>
      <c r="V231" s="131"/>
      <c r="W231" s="132"/>
    </row>
    <row r="232" spans="13:23" ht="50.1" customHeight="1">
      <c r="M232" s="124">
        <v>1</v>
      </c>
      <c r="N232" s="125" t="str">
        <f t="shared" si="7"/>
        <v>010412تخریب انواع دیوار پانلی مشبک عایق دار و دیوار پانلی ماندگار.</v>
      </c>
      <c r="O232" s="126" t="s">
        <v>170</v>
      </c>
      <c r="P232" s="127">
        <v>1</v>
      </c>
      <c r="Q232" s="124" t="s">
        <v>234</v>
      </c>
      <c r="R232" s="127" t="s">
        <v>8</v>
      </c>
      <c r="S232" s="128" t="s">
        <v>210</v>
      </c>
      <c r="T232" s="129" t="s">
        <v>15</v>
      </c>
      <c r="U232" s="130">
        <v>464000</v>
      </c>
      <c r="V232" s="131"/>
      <c r="W232" s="132"/>
    </row>
    <row r="233" spans="13:23" ht="50.1" customHeight="1">
      <c r="M233" s="124">
        <v>1</v>
      </c>
      <c r="N233" s="125" t="str">
        <f t="shared" si="7"/>
        <v>010501برچیدن پله موزاییکی یا سنگی ریشه‌دار، به هر عرض و ارتفاع.</v>
      </c>
      <c r="O233" s="126" t="s">
        <v>59</v>
      </c>
      <c r="P233" s="127">
        <v>1</v>
      </c>
      <c r="Q233" s="124" t="s">
        <v>234</v>
      </c>
      <c r="R233" s="127" t="s">
        <v>8</v>
      </c>
      <c r="S233" s="128" t="s">
        <v>211</v>
      </c>
      <c r="T233" s="129" t="s">
        <v>10</v>
      </c>
      <c r="U233" s="130">
        <v>267500</v>
      </c>
      <c r="V233" s="131"/>
      <c r="W233" s="132"/>
    </row>
    <row r="234" spans="13:23" ht="50.1" customHeight="1">
      <c r="M234" s="124">
        <v>1</v>
      </c>
      <c r="N234" s="125" t="str">
        <f t="shared" si="7"/>
        <v>010502برچیدن فرش کف آجری، موزاییکی یا کف‌پوش‌های بتنی همراه با ملات مربوط.</v>
      </c>
      <c r="O234" s="126" t="s">
        <v>60</v>
      </c>
      <c r="P234" s="127">
        <v>1</v>
      </c>
      <c r="Q234" s="124" t="s">
        <v>234</v>
      </c>
      <c r="R234" s="127" t="s">
        <v>8</v>
      </c>
      <c r="S234" s="128" t="s">
        <v>212</v>
      </c>
      <c r="T234" s="129" t="s">
        <v>7</v>
      </c>
      <c r="U234" s="130">
        <v>88200</v>
      </c>
      <c r="V234" s="131"/>
      <c r="W234" s="132"/>
    </row>
    <row r="235" spans="13:23" ht="50.1" customHeight="1">
      <c r="M235" s="124">
        <v>1</v>
      </c>
      <c r="N235" s="125" t="str">
        <f t="shared" si="7"/>
        <v>010503برچیدن هر نوع سنگ پلاک از کلیه سطوح اجراشده و تراشیدن ملات مربوط در صورت لزوم.</v>
      </c>
      <c r="O235" s="126" t="s">
        <v>61</v>
      </c>
      <c r="P235" s="127">
        <v>1</v>
      </c>
      <c r="Q235" s="124" t="s">
        <v>234</v>
      </c>
      <c r="R235" s="127" t="s">
        <v>8</v>
      </c>
      <c r="S235" s="128" t="s">
        <v>213</v>
      </c>
      <c r="T235" s="129" t="s">
        <v>7</v>
      </c>
      <c r="U235" s="130">
        <v>155500</v>
      </c>
      <c r="V235" s="131"/>
      <c r="W235" s="132"/>
    </row>
    <row r="236" spans="13:23" ht="50.1" customHeight="1">
      <c r="M236" s="124">
        <v>1</v>
      </c>
      <c r="N236" s="125" t="str">
        <f t="shared" si="7"/>
        <v>010504برچید ن فرش کف از سنگ‌های لاشه ریشه‌دار یا قلوه، همراه با ملات مربوط.</v>
      </c>
      <c r="O236" s="126" t="s">
        <v>62</v>
      </c>
      <c r="P236" s="127">
        <v>1</v>
      </c>
      <c r="Q236" s="124" t="s">
        <v>234</v>
      </c>
      <c r="R236" s="127" t="s">
        <v>8</v>
      </c>
      <c r="S236" s="128" t="s">
        <v>214</v>
      </c>
      <c r="T236" s="129" t="s">
        <v>7</v>
      </c>
      <c r="U236" s="130">
        <v>136500</v>
      </c>
      <c r="V236" s="131"/>
      <c r="W236" s="132"/>
    </row>
    <row r="237" spans="13:23" ht="50.1" customHeight="1">
      <c r="M237" s="124">
        <v>1</v>
      </c>
      <c r="N237" s="125" t="str">
        <f t="shared" si="7"/>
        <v>010505برچیدن کاشی سرامیکی و تراشیدن چسباننده مربوط در صورت لزوم.</v>
      </c>
      <c r="O237" s="126" t="s">
        <v>63</v>
      </c>
      <c r="P237" s="127">
        <v>1</v>
      </c>
      <c r="Q237" s="124" t="s">
        <v>234</v>
      </c>
      <c r="R237" s="127" t="s">
        <v>8</v>
      </c>
      <c r="S237" s="128" t="s">
        <v>215</v>
      </c>
      <c r="T237" s="129" t="s">
        <v>7</v>
      </c>
      <c r="U237" s="130">
        <v>145500</v>
      </c>
      <c r="V237" s="131"/>
      <c r="W237" s="132"/>
    </row>
    <row r="238" spans="13:23" ht="50.1" customHeight="1">
      <c r="M238" s="124">
        <v>1</v>
      </c>
      <c r="N238" s="125" t="str">
        <f t="shared" si="7"/>
        <v>010506تراشیدن کاه‌گل پشت‌بام به هر ضخامت.</v>
      </c>
      <c r="O238" s="126" t="s">
        <v>64</v>
      </c>
      <c r="P238" s="127">
        <v>1</v>
      </c>
      <c r="Q238" s="124" t="s">
        <v>234</v>
      </c>
      <c r="R238" s="127" t="s">
        <v>8</v>
      </c>
      <c r="S238" s="128" t="s">
        <v>216</v>
      </c>
      <c r="T238" s="129" t="s">
        <v>7</v>
      </c>
      <c r="U238" s="130">
        <v>49800</v>
      </c>
      <c r="V238" s="131"/>
      <c r="W238" s="132"/>
    </row>
    <row r="239" spans="13:23" ht="50.1" customHeight="1">
      <c r="M239" s="124">
        <v>1</v>
      </c>
      <c r="N239" s="125" t="str">
        <f t="shared" si="7"/>
        <v>010507تراشیدن اندود کاه‌گل از روی کلیه سطوح همراه با اندود گچ روی آن در صورت وجود.</v>
      </c>
      <c r="O239" s="126" t="s">
        <v>65</v>
      </c>
      <c r="P239" s="127">
        <v>1</v>
      </c>
      <c r="Q239" s="124" t="s">
        <v>234</v>
      </c>
      <c r="R239" s="127" t="s">
        <v>8</v>
      </c>
      <c r="S239" s="128" t="s">
        <v>217</v>
      </c>
      <c r="T239" s="129" t="s">
        <v>7</v>
      </c>
      <c r="U239" s="130">
        <v>53500</v>
      </c>
      <c r="V239" s="131"/>
      <c r="W239" s="132"/>
    </row>
    <row r="240" spans="13:23" ht="50.1" customHeight="1">
      <c r="M240" s="124">
        <v>1</v>
      </c>
      <c r="N240" s="125" t="str">
        <f t="shared" si="7"/>
        <v>010508تراشیدن اندود گچ‌ و خاک از روی کلیه سطوح همراه با اندود گچ روی آن در صورت وجود.</v>
      </c>
      <c r="O240" s="126" t="s">
        <v>66</v>
      </c>
      <c r="P240" s="127">
        <v>1</v>
      </c>
      <c r="Q240" s="124" t="s">
        <v>234</v>
      </c>
      <c r="R240" s="127" t="s">
        <v>8</v>
      </c>
      <c r="S240" s="128" t="s">
        <v>218</v>
      </c>
      <c r="T240" s="129" t="s">
        <v>7</v>
      </c>
      <c r="U240" s="130">
        <v>107000</v>
      </c>
      <c r="V240" s="131"/>
      <c r="W240" s="132"/>
    </row>
    <row r="241" spans="13:23" ht="50.1" customHeight="1">
      <c r="M241" s="124">
        <v>1</v>
      </c>
      <c r="N241" s="125" t="str">
        <f t="shared" si="7"/>
        <v>010509تراشیدن اندودهای ماسه سیمان، باتارد، یا ماسه آهک از روی کلیه سطوح، به همراه اندود رویه آن در صورت وجود.</v>
      </c>
      <c r="O241" s="126" t="s">
        <v>67</v>
      </c>
      <c r="P241" s="127">
        <v>1</v>
      </c>
      <c r="Q241" s="124" t="s">
        <v>234</v>
      </c>
      <c r="R241" s="127" t="s">
        <v>8</v>
      </c>
      <c r="S241" s="128" t="s">
        <v>219</v>
      </c>
      <c r="T241" s="129" t="s">
        <v>7</v>
      </c>
      <c r="U241" s="130">
        <v>306000</v>
      </c>
      <c r="V241" s="131"/>
      <c r="W241" s="132"/>
    </row>
    <row r="242" spans="13:23" ht="50.1" customHeight="1">
      <c r="M242" s="124">
        <v>1</v>
      </c>
      <c r="N242" s="125" t="str">
        <f t="shared" si="7"/>
        <v>010510خارج کردن بندهای موجود با هر نوع مصالح و پاک کردن درزها.</v>
      </c>
      <c r="O242" s="126" t="s">
        <v>68</v>
      </c>
      <c r="P242" s="127">
        <v>1</v>
      </c>
      <c r="Q242" s="124" t="s">
        <v>234</v>
      </c>
      <c r="R242" s="127" t="s">
        <v>8</v>
      </c>
      <c r="S242" s="128" t="s">
        <v>220</v>
      </c>
      <c r="T242" s="129" t="s">
        <v>10</v>
      </c>
      <c r="U242" s="130">
        <v>3390</v>
      </c>
      <c r="V242" s="131"/>
      <c r="W242" s="132"/>
    </row>
    <row r="243" spans="13:23" ht="50.1" customHeight="1">
      <c r="M243" s="124">
        <v>1</v>
      </c>
      <c r="N243" s="125" t="str">
        <f t="shared" si="7"/>
        <v>010512برچیدن سقف های متشکل از تیر چوبی، حصیر، توفال و اندود روی آن به‌طور کامل.</v>
      </c>
      <c r="O243" s="126" t="s">
        <v>69</v>
      </c>
      <c r="P243" s="127">
        <v>1</v>
      </c>
      <c r="Q243" s="124" t="s">
        <v>234</v>
      </c>
      <c r="R243" s="127" t="s">
        <v>8</v>
      </c>
      <c r="S243" s="128" t="s">
        <v>221</v>
      </c>
      <c r="T243" s="129" t="s">
        <v>7</v>
      </c>
      <c r="U243" s="130">
        <v>749500</v>
      </c>
      <c r="V243" s="131"/>
      <c r="W243" s="132"/>
    </row>
    <row r="244" spans="13:23" ht="50.1" customHeight="1">
      <c r="M244" s="124">
        <v>1</v>
      </c>
      <c r="N244" s="125" t="str">
        <f t="shared" si="7"/>
        <v>010513برچیدن هر نوع سفال بام.</v>
      </c>
      <c r="O244" s="126" t="s">
        <v>70</v>
      </c>
      <c r="P244" s="127">
        <v>1</v>
      </c>
      <c r="Q244" s="124" t="s">
        <v>234</v>
      </c>
      <c r="R244" s="127" t="s">
        <v>8</v>
      </c>
      <c r="S244" s="128" t="s">
        <v>121</v>
      </c>
      <c r="T244" s="129" t="s">
        <v>7</v>
      </c>
      <c r="U244" s="130">
        <v>50600</v>
      </c>
      <c r="V244" s="131"/>
      <c r="W244" s="132"/>
    </row>
    <row r="245" spans="13:23" ht="50.1" customHeight="1">
      <c r="M245" s="124">
        <v>1</v>
      </c>
      <c r="N245" s="125" t="str">
        <f t="shared" si="7"/>
        <v>010514برچیدن عایق رطوبتی، اعم از قیر و گونی، عایق پیش‌ساخته و مانند آن.</v>
      </c>
      <c r="O245" s="126" t="s">
        <v>71</v>
      </c>
      <c r="P245" s="127">
        <v>1</v>
      </c>
      <c r="Q245" s="124" t="s">
        <v>234</v>
      </c>
      <c r="R245" s="127" t="s">
        <v>8</v>
      </c>
      <c r="S245" s="128" t="s">
        <v>222</v>
      </c>
      <c r="T245" s="129" t="s">
        <v>7</v>
      </c>
      <c r="U245" s="130">
        <v>44800</v>
      </c>
      <c r="V245" s="131"/>
      <c r="W245" s="132"/>
    </row>
    <row r="246" spans="13:23" ht="50.1" customHeight="1">
      <c r="M246" s="124">
        <v>1</v>
      </c>
      <c r="N246" s="125" t="str">
        <f t="shared" si="7"/>
        <v>010515برچیدن جدول‌های بتنی پیش‌ساخته و سنگی با هر ابعاد.</v>
      </c>
      <c r="O246" s="126" t="s">
        <v>72</v>
      </c>
      <c r="P246" s="127">
        <v>1</v>
      </c>
      <c r="Q246" s="124" t="s">
        <v>234</v>
      </c>
      <c r="R246" s="127" t="s">
        <v>8</v>
      </c>
      <c r="S246" s="128" t="s">
        <v>223</v>
      </c>
      <c r="T246" s="129" t="s">
        <v>10</v>
      </c>
      <c r="U246" s="130">
        <v>152500</v>
      </c>
      <c r="V246" s="131"/>
      <c r="W246" s="132"/>
    </row>
    <row r="247" spans="13:23" ht="50.1" customHeight="1">
      <c r="M247" s="124">
        <v>1</v>
      </c>
      <c r="N247" s="125" t="str">
        <f t="shared" si="7"/>
        <v>010516برچیدن هر نوع عایق حرارتی با هر ضخامت و وزن مخصوص.</v>
      </c>
      <c r="O247" s="126" t="s">
        <v>171</v>
      </c>
      <c r="P247" s="127">
        <v>1</v>
      </c>
      <c r="Q247" s="124" t="s">
        <v>234</v>
      </c>
      <c r="R247" s="127" t="s">
        <v>8</v>
      </c>
      <c r="S247" s="128" t="s">
        <v>224</v>
      </c>
      <c r="T247" s="129" t="s">
        <v>7</v>
      </c>
      <c r="U247" s="130">
        <v>21400</v>
      </c>
      <c r="V247" s="131"/>
      <c r="W247" s="132"/>
    </row>
    <row r="248" spans="13:23" ht="50.1" customHeight="1">
      <c r="M248" s="124">
        <v>1</v>
      </c>
      <c r="N248" s="125" t="str">
        <f t="shared" si="7"/>
        <v>010517کسربها به‌ ردیف های ٠١٠۵٠٢ و ٠١٠۵٠3 و ٠١٠۵٠5 در صورتی که مصالح مربوط بدون استفاده از ملات و به طریق خشک نصب ‌شده باشند.</v>
      </c>
      <c r="O248" s="126" t="s">
        <v>172</v>
      </c>
      <c r="P248" s="127">
        <v>1</v>
      </c>
      <c r="Q248" s="124" t="s">
        <v>234</v>
      </c>
      <c r="R248" s="127" t="s">
        <v>8</v>
      </c>
      <c r="S248" s="128" t="s">
        <v>225</v>
      </c>
      <c r="T248" s="129" t="s">
        <v>7</v>
      </c>
      <c r="U248" s="130">
        <v>-26800</v>
      </c>
      <c r="V248" s="131"/>
      <c r="W248" s="132"/>
    </row>
    <row r="249" spans="13:23" ht="50.1" customHeight="1">
      <c r="M249" s="124">
        <v>1</v>
      </c>
      <c r="N249" s="125" t="str">
        <f t="shared" si="7"/>
        <v>010518تراشیدن هر نوع اندود پاششی مقاوم در برابر آتش به سطح تا ٠٫٠۵ مترمربع.</v>
      </c>
      <c r="O249" s="126" t="s">
        <v>173</v>
      </c>
      <c r="P249" s="127">
        <v>1</v>
      </c>
      <c r="Q249" s="124" t="s">
        <v>234</v>
      </c>
      <c r="R249" s="127" t="s">
        <v>8</v>
      </c>
      <c r="S249" s="128" t="s">
        <v>226</v>
      </c>
      <c r="T249" s="129" t="s">
        <v>12</v>
      </c>
      <c r="U249" s="130">
        <v>43400</v>
      </c>
      <c r="V249" s="131"/>
      <c r="W249" s="132"/>
    </row>
    <row r="250" spans="13:23" ht="50.1" customHeight="1">
      <c r="M250" s="124">
        <v>1</v>
      </c>
      <c r="N250" s="125" t="str">
        <f t="shared" si="7"/>
        <v>010601برچیدن تخته زیر شیروانی یا توفال سقف .</v>
      </c>
      <c r="O250" s="126" t="s">
        <v>73</v>
      </c>
      <c r="P250" s="127">
        <v>1</v>
      </c>
      <c r="Q250" s="124" t="s">
        <v>234</v>
      </c>
      <c r="R250" s="127" t="s">
        <v>8</v>
      </c>
      <c r="S250" s="128" t="s">
        <v>227</v>
      </c>
      <c r="T250" s="129" t="s">
        <v>7</v>
      </c>
      <c r="U250" s="130">
        <v>77800</v>
      </c>
      <c r="V250" s="131"/>
      <c r="W250" s="132"/>
    </row>
    <row r="251" spans="13:23" ht="50.1" customHeight="1">
      <c r="M251" s="124">
        <v>1</v>
      </c>
      <c r="N251" s="125" t="str">
        <f t="shared" si="7"/>
        <v>010602برچیدن لاپه چوبی به‌طور کامل.</v>
      </c>
      <c r="O251" s="126" t="s">
        <v>74</v>
      </c>
      <c r="P251" s="127">
        <v>1</v>
      </c>
      <c r="Q251" s="124" t="s">
        <v>234</v>
      </c>
      <c r="R251" s="127" t="s">
        <v>8</v>
      </c>
      <c r="S251" s="128" t="s">
        <v>228</v>
      </c>
      <c r="T251" s="129" t="s">
        <v>7</v>
      </c>
      <c r="U251" s="130">
        <v>389000</v>
      </c>
      <c r="V251" s="131"/>
      <c r="W251" s="132"/>
    </row>
    <row r="252" spans="13:23" ht="50.1" customHeight="1">
      <c r="M252" s="124">
        <v>1</v>
      </c>
      <c r="N252" s="125" t="str">
        <f t="shared" si="7"/>
        <v>010603برچیدن خرپای چوبی، به انضمام اتصالات و تیر ریزی‌های چوبی بین خرپاها.</v>
      </c>
      <c r="O252" s="126" t="s">
        <v>75</v>
      </c>
      <c r="P252" s="127">
        <v>1</v>
      </c>
      <c r="Q252" s="124" t="s">
        <v>234</v>
      </c>
      <c r="R252" s="127" t="s">
        <v>8</v>
      </c>
      <c r="S252" s="128" t="s">
        <v>229</v>
      </c>
      <c r="T252" s="129" t="s">
        <v>7</v>
      </c>
      <c r="U252" s="130">
        <v>389000</v>
      </c>
      <c r="V252" s="131"/>
      <c r="W252" s="132"/>
    </row>
    <row r="253" spans="13:23" ht="50.1" customHeight="1">
      <c r="M253" s="124">
        <v>1</v>
      </c>
      <c r="N253" s="125" t="str">
        <f t="shared" si="7"/>
        <v>010604برچیدن در و پنجره چوبی، همراه با چهارچوب مربوط.</v>
      </c>
      <c r="O253" s="126" t="s">
        <v>76</v>
      </c>
      <c r="P253" s="127">
        <v>1</v>
      </c>
      <c r="Q253" s="124" t="s">
        <v>234</v>
      </c>
      <c r="R253" s="127" t="s">
        <v>8</v>
      </c>
      <c r="S253" s="128" t="s">
        <v>230</v>
      </c>
      <c r="T253" s="129" t="s">
        <v>12</v>
      </c>
      <c r="U253" s="130">
        <v>267500</v>
      </c>
      <c r="V253" s="131"/>
      <c r="W253" s="132"/>
    </row>
    <row r="254" spans="13:23" ht="50.1" customHeight="1">
      <c r="M254" s="124">
        <v>1</v>
      </c>
      <c r="N254" s="125" t="str">
        <f t="shared" si="7"/>
        <v>010605برچیدن دیوار جداکننده فولادی، چوبی، شیشه‌ای و مانند آن یا ترکیبی از آن‌ها.</v>
      </c>
      <c r="O254" s="126" t="s">
        <v>77</v>
      </c>
      <c r="P254" s="127">
        <v>1</v>
      </c>
      <c r="Q254" s="124" t="s">
        <v>234</v>
      </c>
      <c r="R254" s="127" t="s">
        <v>8</v>
      </c>
      <c r="S254" s="128" t="s">
        <v>231</v>
      </c>
      <c r="T254" s="129" t="s">
        <v>7</v>
      </c>
      <c r="U254" s="130">
        <v>214000</v>
      </c>
      <c r="V254" s="131"/>
      <c r="W254" s="132"/>
    </row>
    <row r="255" spans="13:23" ht="50.1" customHeight="1">
      <c r="M255" s="124">
        <v>1</v>
      </c>
      <c r="N255" s="125" t="str">
        <f t="shared" si="7"/>
        <v>010606باز کردن قفل و یراق‌آلات در و پنجره، لولا، چفت، دستگیره و مانند آن.</v>
      </c>
      <c r="O255" s="126" t="s">
        <v>78</v>
      </c>
      <c r="P255" s="127">
        <v>1</v>
      </c>
      <c r="Q255" s="124" t="s">
        <v>234</v>
      </c>
      <c r="R255" s="127" t="s">
        <v>8</v>
      </c>
      <c r="S255" s="128" t="s">
        <v>232</v>
      </c>
      <c r="T255" s="129" t="s">
        <v>13</v>
      </c>
      <c r="U255" s="130">
        <v>103500</v>
      </c>
      <c r="V255" s="131"/>
      <c r="W255" s="132"/>
    </row>
    <row r="256" spans="13:23" ht="50.1" customHeight="1">
      <c r="M256" s="124">
        <v>1</v>
      </c>
      <c r="N256" s="125" t="str">
        <f t="shared" si="7"/>
        <v>010607برچیدن زیرسازی سطوح کاذب با مصالح چوبی.</v>
      </c>
      <c r="O256" s="126" t="s">
        <v>174</v>
      </c>
      <c r="P256" s="127">
        <v>1</v>
      </c>
      <c r="Q256" s="124" t="s">
        <v>234</v>
      </c>
      <c r="R256" s="127" t="s">
        <v>8</v>
      </c>
      <c r="S256" s="128" t="s">
        <v>233</v>
      </c>
      <c r="T256" s="129" t="s">
        <v>7</v>
      </c>
      <c r="U256" s="130">
        <v>102000</v>
      </c>
      <c r="V256" s="131"/>
      <c r="W256" s="132"/>
    </row>
    <row r="257" spans="1:23" ht="50.1" customHeight="1">
      <c r="M257" s="133" t="s">
        <v>93</v>
      </c>
      <c r="N257" s="134" t="str">
        <f t="shared" ref="N257:N278" si="9">LEFT(CONCATENATE(O257,S257),252)</f>
        <v>010930تخریب</v>
      </c>
      <c r="O257" s="135" t="s">
        <v>235</v>
      </c>
      <c r="P257" s="133">
        <v>1</v>
      </c>
      <c r="Q257" s="133" t="str">
        <f>Q256</f>
        <v>‏فصل‏اول.عمليات‏تخريب‏ و برچیدن</v>
      </c>
      <c r="R257" s="133" t="str">
        <f>R256</f>
        <v>ابنيه</v>
      </c>
      <c r="S257" s="136" t="s">
        <v>94</v>
      </c>
      <c r="T257" s="137" t="s">
        <v>7</v>
      </c>
      <c r="U257" s="138">
        <v>1</v>
      </c>
      <c r="V257" s="131"/>
      <c r="W257" s="132"/>
    </row>
    <row r="258" spans="1:23" ht="50.1" customHeight="1">
      <c r="M258" s="133" t="s">
        <v>93</v>
      </c>
      <c r="N258" s="134" t="str">
        <f t="shared" si="9"/>
        <v>010931تخریب1</v>
      </c>
      <c r="O258" s="135" t="s">
        <v>236</v>
      </c>
      <c r="P258" s="133">
        <v>1</v>
      </c>
      <c r="Q258" s="133" t="str">
        <f t="shared" ref="Q258:R258" si="10">Q257</f>
        <v>‏فصل‏اول.عمليات‏تخريب‏ و برچیدن</v>
      </c>
      <c r="R258" s="133" t="str">
        <f t="shared" si="10"/>
        <v>ابنيه</v>
      </c>
      <c r="S258" s="136" t="s">
        <v>114</v>
      </c>
      <c r="T258" s="137" t="s">
        <v>7</v>
      </c>
      <c r="U258" s="138">
        <v>1</v>
      </c>
      <c r="V258" s="131"/>
      <c r="W258" s="132"/>
    </row>
    <row r="259" spans="1:23" ht="50.1" customHeight="1">
      <c r="M259" s="133" t="s">
        <v>93</v>
      </c>
      <c r="N259" s="134" t="str">
        <f t="shared" ref="N259" si="11">LEFT(CONCATENATE(O259,S259),252)</f>
        <v>010932تخریب 2</v>
      </c>
      <c r="O259" s="135" t="s">
        <v>237</v>
      </c>
      <c r="P259" s="133">
        <v>1</v>
      </c>
      <c r="Q259" s="133" t="str">
        <f>Q257</f>
        <v>‏فصل‏اول.عمليات‏تخريب‏ و برچیدن</v>
      </c>
      <c r="R259" s="133" t="str">
        <f>R257</f>
        <v>ابنيه</v>
      </c>
      <c r="S259" s="136" t="s">
        <v>115</v>
      </c>
      <c r="T259" s="137" t="s">
        <v>7</v>
      </c>
      <c r="U259" s="138">
        <v>1</v>
      </c>
      <c r="V259" s="131"/>
      <c r="W259" s="132"/>
    </row>
    <row r="260" spans="1:23" s="123" customFormat="1" ht="66" customHeight="1">
      <c r="A260" s="236" t="s">
        <v>140</v>
      </c>
      <c r="B260" s="236"/>
      <c r="C260" s="237"/>
      <c r="D260" s="236"/>
      <c r="E260" s="236"/>
      <c r="F260" s="238"/>
      <c r="G260" s="236"/>
      <c r="H260" s="236"/>
      <c r="I260" s="239"/>
      <c r="J260" s="236"/>
      <c r="K260" s="236"/>
      <c r="L260" s="236"/>
      <c r="M260" s="139">
        <v>2</v>
      </c>
      <c r="N260" s="139" t="str">
        <f t="shared" si="9"/>
        <v>020101لجن برداری، حمل با هر نوع وسیله دستی، تا فاصله ۵٠ متری و تخلیه آن‌ها.</v>
      </c>
      <c r="O260" s="140" t="s">
        <v>79</v>
      </c>
      <c r="P260" s="139">
        <v>2</v>
      </c>
      <c r="Q260" s="139" t="s">
        <v>14</v>
      </c>
      <c r="R260" s="141" t="s">
        <v>8</v>
      </c>
      <c r="S260" s="142" t="s">
        <v>240</v>
      </c>
      <c r="T260" s="143" t="s">
        <v>15</v>
      </c>
      <c r="U260" s="144">
        <v>445500</v>
      </c>
      <c r="V260" s="122"/>
    </row>
    <row r="261" spans="1:23" ht="50.1" customHeight="1">
      <c r="M261" s="145">
        <v>2</v>
      </c>
      <c r="N261" s="125" t="str">
        <f t="shared" si="9"/>
        <v>020102کندن زمین در زمین‌های خاکی و ریختن خاک‌های کنده‌شده به کنار محل‌های مربوط.</v>
      </c>
      <c r="O261" s="126" t="s">
        <v>80</v>
      </c>
      <c r="P261" s="146">
        <v>2</v>
      </c>
      <c r="Q261" s="146" t="s">
        <v>14</v>
      </c>
      <c r="R261" s="146" t="s">
        <v>8</v>
      </c>
      <c r="S261" s="128" t="s">
        <v>241</v>
      </c>
      <c r="T261" s="129" t="s">
        <v>15</v>
      </c>
      <c r="U261" s="130">
        <v>366500</v>
      </c>
      <c r="V261" s="131"/>
      <c r="W261" s="132"/>
    </row>
    <row r="262" spans="1:23" ht="50.1" customHeight="1">
      <c r="M262" s="145">
        <v>2</v>
      </c>
      <c r="N262" s="125" t="str">
        <f t="shared" si="9"/>
        <v>020104کندن زمین در زمین‌های سنگی و ریختن مواد کنده‌شده به کنار محل‌های مربوط.</v>
      </c>
      <c r="O262" s="126" t="s">
        <v>81</v>
      </c>
      <c r="P262" s="146">
        <v>2</v>
      </c>
      <c r="Q262" s="146" t="s">
        <v>14</v>
      </c>
      <c r="R262" s="146" t="s">
        <v>8</v>
      </c>
      <c r="S262" s="128" t="s">
        <v>242</v>
      </c>
      <c r="T262" s="129" t="s">
        <v>15</v>
      </c>
      <c r="U262" s="130">
        <v>4278000</v>
      </c>
      <c r="V262" s="131"/>
      <c r="W262" s="132"/>
    </row>
    <row r="263" spans="1:23" ht="50.1" customHeight="1">
      <c r="M263" s="145">
        <v>2</v>
      </c>
      <c r="N263" s="125" t="str">
        <f t="shared" si="9"/>
        <v>020105 کندن زمین در زمین‌های سنگی با استفاده از مواد سوزا و کارگر و ریختن سنگ‌های کنده شده به کنار محل‌های مربوط.</v>
      </c>
      <c r="O263" s="126" t="s">
        <v>101</v>
      </c>
      <c r="P263" s="146">
        <v>2</v>
      </c>
      <c r="Q263" s="146" t="s">
        <v>14</v>
      </c>
      <c r="R263" s="146" t="s">
        <v>8</v>
      </c>
      <c r="S263" s="128" t="s">
        <v>243</v>
      </c>
      <c r="T263" s="129" t="s">
        <v>15</v>
      </c>
      <c r="U263" s="130"/>
      <c r="V263" s="131"/>
      <c r="W263" s="132"/>
    </row>
    <row r="264" spans="1:23" ht="50.1" customHeight="1">
      <c r="M264" s="145">
        <v>2</v>
      </c>
      <c r="N264" s="125" t="str">
        <f t="shared" si="9"/>
        <v>020106کندن زمین در زمین‌های سنگی با استفاده از مواد منبسط شونده و کارگر و ریختن سنگ‌های کنده‌شده به کنار محل‌های مربوط.</v>
      </c>
      <c r="O264" s="126" t="s">
        <v>102</v>
      </c>
      <c r="P264" s="146">
        <v>2</v>
      </c>
      <c r="Q264" s="146" t="s">
        <v>14</v>
      </c>
      <c r="R264" s="146" t="s">
        <v>8</v>
      </c>
      <c r="S264" s="128" t="s">
        <v>244</v>
      </c>
      <c r="T264" s="129" t="s">
        <v>15</v>
      </c>
      <c r="U264" s="130"/>
      <c r="V264" s="131"/>
      <c r="W264" s="132"/>
    </row>
    <row r="265" spans="1:23" ht="50.1" customHeight="1">
      <c r="M265" s="145">
        <v>2</v>
      </c>
      <c r="N265" s="125" t="str">
        <f t="shared" si="9"/>
        <v>020201اضافه بها به‌ ردیف های ٠٢٠١٠٢ و ٠٢٠١٠۴، هرگاه عمق کندن زمین بیش از ٢ متر باشد، برای حجم واقع بین ٢ تا ۴ متر، یک‌بار و برای حجم واقع بین ۴ تا ۶ متر، دو بار و به همین ترتیب برای عمق‌های بیشتر تا ١٠ متر.</v>
      </c>
      <c r="O265" s="126" t="s">
        <v>82</v>
      </c>
      <c r="P265" s="146">
        <v>2</v>
      </c>
      <c r="Q265" s="146" t="s">
        <v>14</v>
      </c>
      <c r="R265" s="146" t="s">
        <v>8</v>
      </c>
      <c r="S265" s="128" t="s">
        <v>245</v>
      </c>
      <c r="T265" s="129" t="s">
        <v>15</v>
      </c>
      <c r="U265" s="130">
        <v>144000</v>
      </c>
      <c r="V265" s="131"/>
      <c r="W265" s="132"/>
    </row>
    <row r="266" spans="1:23" ht="50.1" customHeight="1">
      <c r="M266" s="145">
        <v>2</v>
      </c>
      <c r="N266" s="125" t="str">
        <f t="shared" si="9"/>
        <v>020202اضافه بها به‌ ردیف های ٠٢٠١٠٢ و ٠٢٠١٠۴ ، درصورتی‌که عملیات پایین تر از سطح آب زیرزمینی صورت گیرد و برای آبکشی حین انجام کار، به کار بردن تلمبه موتوری ضروری باشد.</v>
      </c>
      <c r="O266" s="126" t="s">
        <v>83</v>
      </c>
      <c r="P266" s="146">
        <v>2</v>
      </c>
      <c r="Q266" s="146" t="s">
        <v>14</v>
      </c>
      <c r="R266" s="146" t="s">
        <v>8</v>
      </c>
      <c r="S266" s="128" t="s">
        <v>246</v>
      </c>
      <c r="T266" s="129" t="s">
        <v>15</v>
      </c>
      <c r="U266" s="130">
        <v>427000</v>
      </c>
      <c r="V266" s="131"/>
      <c r="W266" s="132"/>
    </row>
    <row r="267" spans="1:23" ht="50.1" customHeight="1">
      <c r="M267" s="145">
        <v>2</v>
      </c>
      <c r="N267" s="125" t="str">
        <f t="shared" si="9"/>
        <v>020301حفر میله چاه به قطر تا ١٫٢ متر با مقاطع موردنیاز در زمین‌های خاکی و حمل خاک‌های حاصله تا فاصله ١٠ متری از دهانه چاه.</v>
      </c>
      <c r="O267" s="126" t="s">
        <v>84</v>
      </c>
      <c r="P267" s="146">
        <v>2</v>
      </c>
      <c r="Q267" s="146" t="s">
        <v>14</v>
      </c>
      <c r="R267" s="146" t="s">
        <v>8</v>
      </c>
      <c r="S267" s="128" t="s">
        <v>247</v>
      </c>
      <c r="T267" s="129" t="s">
        <v>15</v>
      </c>
      <c r="U267" s="130">
        <v>2440000</v>
      </c>
      <c r="V267" s="131"/>
      <c r="W267" s="132"/>
    </row>
    <row r="268" spans="1:23" ht="50.1" customHeight="1">
      <c r="M268" s="145">
        <v>2</v>
      </c>
      <c r="N268" s="125" t="str">
        <f t="shared" si="9"/>
        <v>020303حفر کوره (انبار)، به‌صورت مخروطی شکل با ابعاد موردنیاز در زمین‌های خاکی و حمل خاک‌های حاصله تا فاصله ١٠ متری از دهانه چاه.</v>
      </c>
      <c r="O268" s="126" t="s">
        <v>238</v>
      </c>
      <c r="P268" s="146">
        <v>2</v>
      </c>
      <c r="Q268" s="146" t="s">
        <v>14</v>
      </c>
      <c r="R268" s="146" t="s">
        <v>8</v>
      </c>
      <c r="S268" s="128" t="s">
        <v>248</v>
      </c>
      <c r="T268" s="129" t="s">
        <v>15</v>
      </c>
      <c r="U268" s="130">
        <v>1587000</v>
      </c>
      <c r="V268" s="131"/>
      <c r="W268" s="132"/>
    </row>
    <row r="269" spans="1:23" ht="50.1" customHeight="1">
      <c r="M269" s="145">
        <v>2</v>
      </c>
      <c r="N269" s="125" t="str">
        <f t="shared" si="9"/>
        <v>020304اضافه بها نسبت به‌ ردیف ٠٢٠٣٠١ و ٠٢٠٣٠٣ ، هرگاه عمق چاه بیش از ٢٠ متر باشد، برای حجم واقع در ۵ متر اول مازاد بر ٢٠ متر، یک‌بار، و برای حجم واقع در ۵ متر دوم، دو بار، و برای حجم واقع در ۵ متر سوم، سه بار و به همین ترتیب برای عمق‌های بیشتر.</v>
      </c>
      <c r="O269" s="126" t="s">
        <v>239</v>
      </c>
      <c r="P269" s="146">
        <v>2</v>
      </c>
      <c r="Q269" s="146" t="s">
        <v>14</v>
      </c>
      <c r="R269" s="146" t="s">
        <v>8</v>
      </c>
      <c r="S269" s="128" t="s">
        <v>249</v>
      </c>
      <c r="T269" s="129" t="s">
        <v>15</v>
      </c>
      <c r="U269" s="130">
        <v>265500</v>
      </c>
      <c r="V269" s="131"/>
      <c r="W269" s="132"/>
    </row>
    <row r="270" spans="1:23" ht="50.1" customHeight="1">
      <c r="M270" s="145">
        <v>2</v>
      </c>
      <c r="N270" s="125" t="str">
        <f t="shared" si="9"/>
        <v>020401بارگیری مواد حاصل از هر نوع عملیات خاکی، غیر لجنی و حمل با هر نوع وسیله دستی تا ٢٠ متر و تخلیه آن در مواردی که استفاده از ماشین برای حمل ممکن نباشد.</v>
      </c>
      <c r="O270" s="126" t="s">
        <v>85</v>
      </c>
      <c r="P270" s="146">
        <v>2</v>
      </c>
      <c r="Q270" s="146" t="s">
        <v>14</v>
      </c>
      <c r="R270" s="146" t="s">
        <v>8</v>
      </c>
      <c r="S270" s="128" t="s">
        <v>250</v>
      </c>
      <c r="T270" s="129" t="s">
        <v>15</v>
      </c>
      <c r="U270" s="130">
        <v>245500</v>
      </c>
      <c r="V270" s="131"/>
      <c r="W270" s="132"/>
    </row>
    <row r="271" spans="1:23" ht="50.1" customHeight="1">
      <c r="M271" s="145">
        <v>2</v>
      </c>
      <c r="N271" s="125" t="str">
        <f t="shared" si="9"/>
        <v>020402اضافه بها به‌ ردیف های ٠٢٠١٠١ و ٠٢٠۴٠١ ، به ازای هر ٢٠ متر حمل اضافی با وسایل دستی و حداکثر تا ١٠٠ متر (کسر ٢٠ متر به‌تناسب محاسبه می‌شود).</v>
      </c>
      <c r="O271" s="126" t="s">
        <v>86</v>
      </c>
      <c r="P271" s="146">
        <v>2</v>
      </c>
      <c r="Q271" s="146" t="s">
        <v>14</v>
      </c>
      <c r="R271" s="146" t="s">
        <v>8</v>
      </c>
      <c r="S271" s="128" t="s">
        <v>251</v>
      </c>
      <c r="T271" s="129" t="s">
        <v>15</v>
      </c>
      <c r="U271" s="130">
        <v>113500</v>
      </c>
      <c r="V271" s="131"/>
      <c r="W271" s="132"/>
    </row>
    <row r="272" spans="1:23" ht="50.1" customHeight="1">
      <c r="M272" s="145">
        <v>2</v>
      </c>
      <c r="N272" s="125" t="str">
        <f t="shared" ref="N272:N275" si="12">LEFT(CONCATENATE(O272,S272),252)</f>
        <v>020501تسطیح و رگلاژ بستر خاک‌ریزها یا بستر کنده‌شده، که با ماشین انجام‌شده باشد.</v>
      </c>
      <c r="O272" s="126" t="s">
        <v>87</v>
      </c>
      <c r="P272" s="146">
        <v>2</v>
      </c>
      <c r="Q272" s="146" t="s">
        <v>14</v>
      </c>
      <c r="R272" s="146" t="s">
        <v>8</v>
      </c>
      <c r="S272" s="128" t="s">
        <v>252</v>
      </c>
      <c r="T272" s="129" t="s">
        <v>7</v>
      </c>
      <c r="U272" s="130">
        <v>14400</v>
      </c>
      <c r="V272" s="131"/>
      <c r="W272" s="132"/>
    </row>
    <row r="273" spans="13:23" ht="50.1" customHeight="1">
      <c r="M273" s="145">
        <v>2</v>
      </c>
      <c r="N273" s="125" t="str">
        <f t="shared" si="12"/>
        <v>020502سرند کردن خاک، شن یا ماسه، برحسب حجم مواد سرند و مصرف‌شده در محل.</v>
      </c>
      <c r="O273" s="126" t="s">
        <v>88</v>
      </c>
      <c r="P273" s="146">
        <v>2</v>
      </c>
      <c r="Q273" s="146" t="s">
        <v>14</v>
      </c>
      <c r="R273" s="146" t="s">
        <v>8</v>
      </c>
      <c r="S273" s="128" t="s">
        <v>253</v>
      </c>
      <c r="T273" s="129" t="s">
        <v>15</v>
      </c>
      <c r="U273" s="130">
        <v>218000</v>
      </c>
      <c r="V273" s="131"/>
      <c r="W273" s="132"/>
    </row>
    <row r="274" spans="13:23" ht="50.1" customHeight="1">
      <c r="M274" s="145">
        <v>2</v>
      </c>
      <c r="N274" s="125" t="str">
        <f t="shared" si="12"/>
        <v>020503تهیه، حمل، ریختن، پخش و تسطیح هر نوع خاک زراعتی.</v>
      </c>
      <c r="O274" s="126" t="s">
        <v>89</v>
      </c>
      <c r="P274" s="146">
        <v>2</v>
      </c>
      <c r="Q274" s="146" t="s">
        <v>14</v>
      </c>
      <c r="R274" s="146" t="s">
        <v>8</v>
      </c>
      <c r="S274" s="128" t="s">
        <v>254</v>
      </c>
      <c r="T274" s="129" t="s">
        <v>15</v>
      </c>
      <c r="U274" s="130">
        <v>1046000</v>
      </c>
      <c r="V274" s="131"/>
      <c r="W274" s="132"/>
    </row>
    <row r="275" spans="13:23" ht="50.1" customHeight="1">
      <c r="M275" s="145">
        <v>2</v>
      </c>
      <c r="N275" s="125" t="str">
        <f t="shared" si="12"/>
        <v>020504ریختن خاک‌ها یا مصالح سنگی موجود در کنار پی‌ها، گودها، ترانشه ها و کانال‌ها، به درون آن‌ها به‌صورت لایه‌لایه و در هر عمق و پخش و تسطیح لازم.</v>
      </c>
      <c r="O275" s="126" t="s">
        <v>90</v>
      </c>
      <c r="P275" s="146">
        <v>2</v>
      </c>
      <c r="Q275" s="146" t="s">
        <v>14</v>
      </c>
      <c r="R275" s="146" t="s">
        <v>8</v>
      </c>
      <c r="S275" s="128" t="s">
        <v>255</v>
      </c>
      <c r="T275" s="129" t="s">
        <v>15</v>
      </c>
      <c r="U275" s="130">
        <v>120000</v>
      </c>
      <c r="V275" s="131"/>
      <c r="W275" s="132"/>
    </row>
    <row r="276" spans="13:23" ht="50.1" customHeight="1">
      <c r="M276" s="147" t="s">
        <v>95</v>
      </c>
      <c r="N276" s="148" t="str">
        <f t="shared" si="9"/>
        <v>020701خاکی با دست</v>
      </c>
      <c r="O276" s="149" t="s">
        <v>123</v>
      </c>
      <c r="P276" s="150">
        <v>2</v>
      </c>
      <c r="Q276" s="150" t="s">
        <v>14</v>
      </c>
      <c r="R276" s="150" t="s">
        <v>8</v>
      </c>
      <c r="S276" s="136" t="s">
        <v>137</v>
      </c>
      <c r="T276" s="151" t="s">
        <v>11</v>
      </c>
      <c r="U276" s="152">
        <v>1</v>
      </c>
      <c r="V276" s="131"/>
      <c r="W276" s="132"/>
    </row>
    <row r="277" spans="13:23" ht="50.1" customHeight="1">
      <c r="M277" s="147" t="s">
        <v>95</v>
      </c>
      <c r="N277" s="148" t="str">
        <f t="shared" si="9"/>
        <v>020702خاکی با دست 1</v>
      </c>
      <c r="O277" s="149" t="s">
        <v>124</v>
      </c>
      <c r="P277" s="150">
        <v>2</v>
      </c>
      <c r="Q277" s="150" t="s">
        <v>14</v>
      </c>
      <c r="R277" s="150" t="s">
        <v>8</v>
      </c>
      <c r="S277" s="136" t="s">
        <v>157</v>
      </c>
      <c r="T277" s="151" t="s">
        <v>11</v>
      </c>
      <c r="U277" s="152">
        <v>1</v>
      </c>
      <c r="V277" s="131"/>
    </row>
    <row r="278" spans="13:23" ht="50.1" customHeight="1">
      <c r="M278" s="147" t="s">
        <v>95</v>
      </c>
      <c r="N278" s="148" t="str">
        <f t="shared" si="9"/>
        <v>020703خاکی بادست 2</v>
      </c>
      <c r="O278" s="149" t="s">
        <v>122</v>
      </c>
      <c r="P278" s="150">
        <v>2</v>
      </c>
      <c r="Q278" s="150" t="s">
        <v>14</v>
      </c>
      <c r="R278" s="150" t="s">
        <v>8</v>
      </c>
      <c r="S278" s="136" t="s">
        <v>116</v>
      </c>
      <c r="T278" s="151" t="s">
        <v>11</v>
      </c>
      <c r="U278" s="152">
        <v>1</v>
      </c>
      <c r="V278" s="131"/>
    </row>
    <row r="343" spans="1:1" ht="24.9" customHeight="1">
      <c r="A343" s="153" t="s">
        <v>117</v>
      </c>
    </row>
  </sheetData>
  <sheetProtection algorithmName="SHA-512" hashValue="IhhkK4i7mftk1fTgyETVVd+X3mEwDjaloBKZCAiW+3VhiaRFagaUgvyOhGCFxVOJ+LE6EvsZlfQoM2842l3g8g==" saltValue="qXtq0mhEDHQKehmD86EfkA==" spinCount="100000" sheet="1" formatCells="0" formatColumns="0" formatRows="0" insertColumns="0" insertRows="0" insertHyperlinks="0" deleteColumns="0" deleteRows="0" sort="0" autoFilter="0" pivotTables="0"/>
  <protectedRanges>
    <protectedRange sqref="M1" name="Range1_1_2"/>
  </protectedRanges>
  <autoFilter ref="A1:A343" xr:uid="{00000000-0009-0000-0000-000001000000}"/>
  <dataConsolidate/>
  <mergeCells count="22">
    <mergeCell ref="B35:G35"/>
    <mergeCell ref="B44:G44"/>
    <mergeCell ref="B45:G45"/>
    <mergeCell ref="B54:G54"/>
    <mergeCell ref="B55:G55"/>
    <mergeCell ref="B64:G64"/>
    <mergeCell ref="B34:G34"/>
    <mergeCell ref="B15:G15"/>
    <mergeCell ref="B24:G24"/>
    <mergeCell ref="B14:G14"/>
    <mergeCell ref="B5:G5"/>
    <mergeCell ref="B25:G25"/>
    <mergeCell ref="A260:L260"/>
    <mergeCell ref="A196:L196"/>
    <mergeCell ref="M1:P4"/>
    <mergeCell ref="C3:L3"/>
    <mergeCell ref="K1:L1"/>
    <mergeCell ref="K2:L2"/>
    <mergeCell ref="E1:J1"/>
    <mergeCell ref="E2:J2"/>
    <mergeCell ref="A1:D1"/>
    <mergeCell ref="A2:D2"/>
  </mergeCells>
  <phoneticPr fontId="55" type="noConversion"/>
  <conditionalFormatting sqref="U197:U202 U206:U256">
    <cfRule type="notContainsBlanks" dxfId="5" priority="43" stopIfTrue="1">
      <formula>LEN(TRIM(U197))&gt;0</formula>
    </cfRule>
  </conditionalFormatting>
  <conditionalFormatting sqref="U261:U271">
    <cfRule type="notContainsBlanks" dxfId="4" priority="42" stopIfTrue="1">
      <formula>LEN(TRIM(U261))&gt;0</formula>
    </cfRule>
  </conditionalFormatting>
  <conditionalFormatting sqref="U203:U205">
    <cfRule type="notContainsBlanks" dxfId="3" priority="16" stopIfTrue="1">
      <formula>LEN(TRIM(U203))&gt;0</formula>
    </cfRule>
  </conditionalFormatting>
  <conditionalFormatting sqref="U272:U275">
    <cfRule type="notContainsBlanks" dxfId="0" priority="13" stopIfTrue="1">
      <formula>LEN(TRIM(U272))&gt;0</formula>
    </cfRule>
  </conditionalFormatting>
  <dataValidations count="2">
    <dataValidation type="list" allowBlank="1" showInputMessage="1" showErrorMessage="1" sqref="B35:G35 B55:G55 B45:G45" xr:uid="{00000000-0002-0000-0100-000000000000}">
      <formula1>$N$260:$N$278</formula1>
    </dataValidation>
    <dataValidation type="list" allowBlank="1" showInputMessage="1" showErrorMessage="1" sqref="B5:G5 B25:G25 B15:G15" xr:uid="{00000000-0002-0000-0100-000017000000}">
      <formula1>$N$197:$N$259</formula1>
    </dataValidation>
  </dataValidations>
  <printOptions horizontalCentered="1"/>
  <pageMargins left="0.35433070866141736" right="0.23622047244094491" top="0.59062499999999996" bottom="0.70866141732283472" header="0.31496062992125984" footer="0.19685039370078741"/>
  <pageSetup paperSize="9" scale="90" fitToHeight="0" orientation="landscape" verticalDpi="300" r:id="rId1"/>
  <headerFooter scaleWithDoc="0" alignWithMargins="0">
    <oddHeader xml:space="preserve">&amp;Lصفحه &amp;P از &amp;N صفحه             </oddHeader>
    <oddFooter>&amp;L&amp;"B Titr,Regular"&amp;9نماینده کارفرما:
نام و امضاء:&amp;C&amp;"B Titr,Regular"&amp;9نماینده مشاور:
نام و امضاء:&amp;R&amp;"B Titr,Regular"&amp;9نماینده پیمانکار:
نام و امضاء:</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249977111117893"/>
  </sheetPr>
  <dimension ref="A1:I92"/>
  <sheetViews>
    <sheetView rightToLeft="1" topLeftCell="A31" zoomScale="80" zoomScaleNormal="80" zoomScalePageLayoutView="70" workbookViewId="0">
      <selection activeCell="E39" sqref="E39"/>
    </sheetView>
  </sheetViews>
  <sheetFormatPr defaultColWidth="9" defaultRowHeight="30" customHeight="1"/>
  <cols>
    <col min="1" max="1" width="8.6640625" style="175" customWidth="1"/>
    <col min="2" max="2" width="26.88671875" style="176" customWidth="1"/>
    <col min="3" max="3" width="7.77734375" style="177" customWidth="1"/>
    <col min="4" max="4" width="11.5546875" style="178" customWidth="1"/>
    <col min="5" max="5" width="14.5546875" style="179" customWidth="1"/>
    <col min="6" max="6" width="16.6640625" style="180" customWidth="1"/>
    <col min="7" max="7" width="12.5546875" style="181" customWidth="1"/>
    <col min="8" max="8" width="3.44140625" style="166" customWidth="1"/>
    <col min="9" max="9" width="37.5546875" style="166" customWidth="1"/>
    <col min="10" max="246" width="9" style="166"/>
    <col min="247" max="247" width="6.88671875" style="166" bestFit="1" customWidth="1"/>
    <col min="248" max="248" width="22.44140625" style="166" customWidth="1"/>
    <col min="249" max="249" width="7.88671875" style="166" bestFit="1" customWidth="1"/>
    <col min="250" max="250" width="11.109375" style="166" customWidth="1"/>
    <col min="251" max="251" width="9.44140625" style="166" customWidth="1"/>
    <col min="252" max="252" width="14.109375" style="166" bestFit="1" customWidth="1"/>
    <col min="253" max="253" width="13.6640625" style="166" customWidth="1"/>
    <col min="254" max="16384" width="9" style="166"/>
  </cols>
  <sheetData>
    <row r="1" spans="1:9" s="154" customFormat="1" ht="30" customHeight="1">
      <c r="A1" s="261" t="str">
        <f>'خلاصه مالی ابنیه'!A1</f>
        <v>عنوان پروژه: احداث پست برق 400 کیلوولت شهرستان خواف</v>
      </c>
      <c r="B1" s="262"/>
      <c r="C1" s="265" t="str">
        <f>'خلاصه مالی ابنیه'!B1</f>
        <v>مشاور: شرکت مهندسین مشاور زیست کاوش</v>
      </c>
      <c r="D1" s="265"/>
      <c r="E1" s="265"/>
      <c r="F1" s="251" t="str">
        <f>'خلاصه مالی ابنیه'!H5</f>
        <v xml:space="preserve">صورت وضعیت موقت شماره : 1  </v>
      </c>
      <c r="G1" s="252"/>
      <c r="I1" s="255" t="s">
        <v>138</v>
      </c>
    </row>
    <row r="2" spans="1:9" s="154" customFormat="1" ht="30" customHeight="1">
      <c r="A2" s="263" t="str">
        <f>'خلاصه مالی ابنیه'!A2</f>
        <v xml:space="preserve">کارفرما: شرکت برق منطقه ای خراسان </v>
      </c>
      <c r="B2" s="264"/>
      <c r="C2" s="266" t="str">
        <f>'خلاصه مالی ابنیه'!B2</f>
        <v>پیمانکار: شرکت بهین نقش توس</v>
      </c>
      <c r="D2" s="266"/>
      <c r="E2" s="266"/>
      <c r="F2" s="253" t="str">
        <f>'خلاصه مالی ابنیه'!I5</f>
        <v>تاریخ: 1400/10/01</v>
      </c>
      <c r="G2" s="254"/>
      <c r="I2" s="256"/>
    </row>
    <row r="3" spans="1:9" s="154" customFormat="1" ht="30" customHeight="1" thickBot="1">
      <c r="A3" s="155" t="s">
        <v>136</v>
      </c>
      <c r="B3" s="156" t="s">
        <v>260</v>
      </c>
      <c r="C3" s="267" t="s">
        <v>32</v>
      </c>
      <c r="D3" s="267"/>
      <c r="E3" s="267"/>
      <c r="F3" s="267"/>
      <c r="G3" s="268"/>
      <c r="I3" s="256"/>
    </row>
    <row r="4" spans="1:9" s="164" customFormat="1" ht="30" customHeight="1" thickBot="1">
      <c r="A4" s="157" t="s">
        <v>26</v>
      </c>
      <c r="B4" s="158" t="s">
        <v>27</v>
      </c>
      <c r="C4" s="159" t="s">
        <v>23</v>
      </c>
      <c r="D4" s="160" t="s">
        <v>28</v>
      </c>
      <c r="E4" s="161" t="s">
        <v>29</v>
      </c>
      <c r="F4" s="162" t="s">
        <v>22</v>
      </c>
      <c r="G4" s="163" t="s">
        <v>120</v>
      </c>
      <c r="I4" s="257"/>
    </row>
    <row r="5" spans="1:9" s="164" customFormat="1" ht="30" customHeight="1" thickBot="1">
      <c r="A5" s="258" t="s">
        <v>256</v>
      </c>
      <c r="B5" s="259"/>
      <c r="C5" s="259"/>
      <c r="D5" s="259"/>
      <c r="E5" s="259"/>
      <c r="F5" s="259"/>
      <c r="G5" s="260"/>
    </row>
    <row r="6" spans="1:9" ht="39.6" customHeight="1">
      <c r="A6" s="51" t="str">
        <f>'متره ابنیه'!O197</f>
        <v>010101</v>
      </c>
      <c r="B6" s="52" t="str">
        <f>'متره ابنیه'!S197</f>
        <v>کندن و خارج کردن بوته و ریشه‌های مربوط در زمین‌های پوشیده از آن‌ها.</v>
      </c>
      <c r="C6" s="53" t="str">
        <f>'متره ابنیه'!T197</f>
        <v>مترمربع</v>
      </c>
      <c r="D6" s="53">
        <f>'متره ابنیه'!U197</f>
        <v>790</v>
      </c>
      <c r="E6" s="54" t="e">
        <f>VLOOKUP(A6,'متره ابنیه'!A:K,9,FALSE)</f>
        <v>#N/A</v>
      </c>
      <c r="F6" s="55">
        <f>IF(ISNA(E6*D6),0,ROUND((E6*D6),0))</f>
        <v>0</v>
      </c>
      <c r="G6" s="165"/>
    </row>
    <row r="7" spans="1:9" ht="30.6" customHeight="1">
      <c r="A7" s="56" t="str">
        <f>'متره ابنیه'!O198</f>
        <v>010102</v>
      </c>
      <c r="B7" s="57" t="str">
        <f>'متره ابنیه'!S198</f>
        <v>کندن و یا بریدن و در صورت لزوم ریشه‌کن کردن هر نوع نهال، درصورتی‌که محیط بن آن کمتر از ١۵ سانتی‌متر باشد، به ازای هر ۵ سانتی‌متر محیط بن (کسر ۵ سانتی‌متر به‌تناسب محاسبه می‌شود) و حمل آن به خارج کارگاه.</v>
      </c>
      <c r="C7" s="58" t="str">
        <f>'متره ابنیه'!T198</f>
        <v>اصله</v>
      </c>
      <c r="D7" s="58">
        <f>'متره ابنیه'!U198</f>
        <v>25400</v>
      </c>
      <c r="E7" s="59" t="e">
        <f>VLOOKUP(A7,'متره ابنیه'!A:K,9,FALSE)</f>
        <v>#N/A</v>
      </c>
      <c r="F7" s="60">
        <f t="shared" ref="F7" si="0">IF(ISNA(E7*D7),0,ROUND((E7*D7),0))</f>
        <v>0</v>
      </c>
      <c r="G7" s="167"/>
    </row>
    <row r="8" spans="1:9" ht="30" customHeight="1">
      <c r="A8" s="56" t="str">
        <f>'متره ابنیه'!O199</f>
        <v>010121</v>
      </c>
      <c r="B8" s="57" t="str">
        <f>'متره ابنیه'!S199</f>
        <v>جابجایی درخت یا نهال درصورتی‌که محیط بن آن تا ۴٠سانتی‌متر باشد.</v>
      </c>
      <c r="C8" s="58" t="str">
        <f>'متره ابنیه'!T199</f>
        <v>اصله</v>
      </c>
      <c r="D8" s="58">
        <f>'متره ابنیه'!U199</f>
        <v>7012000</v>
      </c>
      <c r="E8" s="59" t="e">
        <f>VLOOKUP(A8,'متره ابنیه'!A:K,9,FALSE)</f>
        <v>#N/A</v>
      </c>
      <c r="F8" s="60">
        <f t="shared" ref="F8:F65" si="1">IF(ISNA(E8*D8),0,ROUND((E8*D8),0))</f>
        <v>0</v>
      </c>
      <c r="G8" s="167"/>
    </row>
    <row r="9" spans="1:9" ht="30" customHeight="1">
      <c r="A9" s="56" t="str">
        <f>'متره ابنیه'!O200</f>
        <v>010122</v>
      </c>
      <c r="B9" s="57" t="str">
        <f>'متره ابنیه'!S200</f>
        <v>اضافه بها به‌ ردیف ٠١٠١٢١، به ازای هر سانتی‌متر که به محیط بن درخت اضافه شود، مازاد بر ۴٠ سانتی‌متر تا ١٠٠سانتی‌متر.</v>
      </c>
      <c r="C9" s="58" t="str">
        <f>'متره ابنیه'!T200</f>
        <v>اصله</v>
      </c>
      <c r="D9" s="58">
        <f>'متره ابنیه'!U200</f>
        <v>374000</v>
      </c>
      <c r="E9" s="59" t="e">
        <f>VLOOKUP(A9,'متره ابنیه'!A:K,9,FALSE)</f>
        <v>#N/A</v>
      </c>
      <c r="F9" s="60">
        <f t="shared" si="1"/>
        <v>0</v>
      </c>
      <c r="G9" s="167"/>
      <c r="I9" s="168"/>
    </row>
    <row r="10" spans="1:9" ht="30" customHeight="1">
      <c r="A10" s="56" t="str">
        <f>'متره ابنیه'!O201</f>
        <v>010123</v>
      </c>
      <c r="B10" s="57" t="str">
        <f>'متره ابنیه'!S201</f>
        <v>جابجایی درخت درصورتی‌که محیط بن آن ١٠٠سانتی‌متر باشد.</v>
      </c>
      <c r="C10" s="58" t="str">
        <f>'متره ابنیه'!T201</f>
        <v>اصله</v>
      </c>
      <c r="D10" s="58">
        <f>'متره ابنیه'!U201</f>
        <v>29172000</v>
      </c>
      <c r="E10" s="59" t="e">
        <f>VLOOKUP(A10,'متره ابنیه'!A:K,9,FALSE)</f>
        <v>#N/A</v>
      </c>
      <c r="F10" s="60">
        <f t="shared" si="1"/>
        <v>0</v>
      </c>
      <c r="G10" s="167"/>
      <c r="I10" s="168"/>
    </row>
    <row r="11" spans="1:9" ht="30" customHeight="1">
      <c r="A11" s="56" t="str">
        <f>'متره ابنیه'!O202</f>
        <v>010124</v>
      </c>
      <c r="B11" s="57" t="str">
        <f>'متره ابنیه'!S202</f>
        <v>اضافه بها به‌ ردیف ٠١٠١٢٣، به ازای هر سانتی‌متر که به محیط بن درخت اضافه شود مازاد بر ١٠٠ سانتی‌متر تا ١٢٠سانتی‌متر.</v>
      </c>
      <c r="C11" s="58" t="str">
        <f>'متره ابنیه'!T202</f>
        <v>اصله</v>
      </c>
      <c r="D11" s="58">
        <f>'متره ابنیه'!U202</f>
        <v>644500</v>
      </c>
      <c r="E11" s="59">
        <f>VLOOKUP(A11,'متره ابنیه'!A:K,9,FALSE)</f>
        <v>0</v>
      </c>
      <c r="F11" s="60">
        <f t="shared" si="1"/>
        <v>0</v>
      </c>
      <c r="G11" s="167"/>
      <c r="I11" s="168"/>
    </row>
    <row r="12" spans="1:9" ht="30" customHeight="1">
      <c r="A12" s="56" t="str">
        <f>'متره ابنیه'!O203</f>
        <v>010125</v>
      </c>
      <c r="B12" s="57" t="str">
        <f>'متره ابنیه'!S203</f>
        <v>جابجایی درخت درصورتی‌که محیط بن آن ١٢٠سانتی‌متر باشد.</v>
      </c>
      <c r="C12" s="58" t="str">
        <f>'متره ابنیه'!T203</f>
        <v>اصله</v>
      </c>
      <c r="D12" s="58">
        <f>'متره ابنیه'!U203</f>
        <v>42075000</v>
      </c>
      <c r="E12" s="59" t="e">
        <f>VLOOKUP(A12,'متره ابنیه'!A:K,9,FALSE)</f>
        <v>#N/A</v>
      </c>
      <c r="F12" s="60">
        <f t="shared" si="1"/>
        <v>0</v>
      </c>
      <c r="G12" s="167"/>
      <c r="I12" s="168"/>
    </row>
    <row r="13" spans="1:9" ht="30" customHeight="1">
      <c r="A13" s="56" t="str">
        <f>'متره ابنیه'!O204</f>
        <v>010126</v>
      </c>
      <c r="B13" s="57" t="str">
        <f>'متره ابنیه'!S204</f>
        <v>اضافه بها به‌ ردیف ٠١٠١٢۵، به ازای هر سانتی‌متر که به محیط بن درخت اضافه شود مازاد بر ١٢٠ سانتی‌متر تا١۵٠ سانتی‌متر.</v>
      </c>
      <c r="C13" s="58" t="str">
        <f>'متره ابنیه'!T204</f>
        <v>اصله</v>
      </c>
      <c r="D13" s="58">
        <f>'متره ابنیه'!U204</f>
        <v>879500</v>
      </c>
      <c r="E13" s="59">
        <f>VLOOKUP(A13,'متره ابنیه'!A:K,9,FALSE)</f>
        <v>63.5</v>
      </c>
      <c r="F13" s="60">
        <f t="shared" si="1"/>
        <v>55848250</v>
      </c>
      <c r="G13" s="167"/>
      <c r="I13" s="168"/>
    </row>
    <row r="14" spans="1:9" ht="30" customHeight="1">
      <c r="A14" s="56" t="str">
        <f>'متره ابنیه'!O205</f>
        <v>010127</v>
      </c>
      <c r="B14" s="57" t="str">
        <f>'متره ابنیه'!S205</f>
        <v>جابجایی درخت درصورتی‌که محیط بن آن ١۵٠سانتی‌متر و بیشتر باشد.</v>
      </c>
      <c r="C14" s="58" t="str">
        <f>'متره ابنیه'!T205</f>
        <v>اصله</v>
      </c>
      <c r="D14" s="58">
        <f>'متره ابنیه'!U205</f>
        <v>68629000</v>
      </c>
      <c r="E14" s="59" t="e">
        <f>VLOOKUP(A14,'متره ابنیه'!A:K,9,FALSE)</f>
        <v>#N/A</v>
      </c>
      <c r="F14" s="60">
        <f t="shared" si="1"/>
        <v>0</v>
      </c>
      <c r="G14" s="167"/>
      <c r="I14" s="168"/>
    </row>
    <row r="15" spans="1:9" ht="30" customHeight="1">
      <c r="A15" s="56" t="str">
        <f>'متره ابنیه'!O206</f>
        <v>010201</v>
      </c>
      <c r="B15" s="57" t="str">
        <f>'متره ابنیه'!S206</f>
        <v>سوراخ کردن سطوح بنایی، به سطح مقطع تا ٠٫٠٠۵ مترمربع به انضمام بریدن میلگردها در صورت لزوم.</v>
      </c>
      <c r="C15" s="58" t="str">
        <f>'متره ابنیه'!T206</f>
        <v>متر طول</v>
      </c>
      <c r="D15" s="58">
        <f>'متره ابنیه'!U206</f>
        <v>535500</v>
      </c>
      <c r="E15" s="59" t="e">
        <f>VLOOKUP(A15,'متره ابنیه'!A:K,9,FALSE)</f>
        <v>#N/A</v>
      </c>
      <c r="F15" s="60">
        <f t="shared" si="1"/>
        <v>0</v>
      </c>
      <c r="G15" s="167"/>
      <c r="I15" s="169"/>
    </row>
    <row r="16" spans="1:9" ht="30" customHeight="1">
      <c r="A16" s="56" t="str">
        <f>'متره ابنیه'!O207</f>
        <v>010202</v>
      </c>
      <c r="B16" s="57" t="str">
        <f>'متره ابنیه'!S207</f>
        <v>سوراخ کردن سطوح بنایی، به سطح مقطع بیش از ٠٫٠٠۵تا ٠٫١ مترمربع به انضمام بریدن میلگردها در صورت لزوم.</v>
      </c>
      <c r="C16" s="58" t="str">
        <f>'متره ابنیه'!T207</f>
        <v>متر طول</v>
      </c>
      <c r="D16" s="58">
        <f>'متره ابنیه'!U207</f>
        <v>1070000</v>
      </c>
      <c r="E16" s="59" t="e">
        <f>VLOOKUP(A16,'متره ابنیه'!A:K,9,FALSE)</f>
        <v>#N/A</v>
      </c>
      <c r="F16" s="60">
        <f t="shared" si="1"/>
        <v>0</v>
      </c>
      <c r="G16" s="167"/>
    </row>
    <row r="17" spans="1:7" ht="30" customHeight="1">
      <c r="A17" s="56" t="str">
        <f>'متره ابنیه'!O208</f>
        <v>010203</v>
      </c>
      <c r="B17" s="57" t="str">
        <f>'متره ابنیه'!S208</f>
        <v>سوراخ کردن سطوح بنایی، به سطح مقطع بیش از ٠٫١ تا ٠٫٣ مترمربع به انضمام بریدن میلگردها در صورت لزوم.</v>
      </c>
      <c r="C17" s="58" t="str">
        <f>'متره ابنیه'!T208</f>
        <v>متر طول</v>
      </c>
      <c r="D17" s="58">
        <f>'متره ابنیه'!U208</f>
        <v>2141000</v>
      </c>
      <c r="E17" s="59" t="e">
        <f>VLOOKUP(A17,'متره ابنیه'!A:K,9,FALSE)</f>
        <v>#N/A</v>
      </c>
      <c r="F17" s="60">
        <f t="shared" si="1"/>
        <v>0</v>
      </c>
      <c r="G17" s="167"/>
    </row>
    <row r="18" spans="1:7" ht="30" customHeight="1">
      <c r="A18" s="56" t="str">
        <f>'متره ابنیه'!O209</f>
        <v>010204</v>
      </c>
      <c r="B18" s="57" t="str">
        <f>'متره ابنیه'!S209</f>
        <v>سوراخ کردن سطوح بتنی و بتن  مسلح، به سطح مقطع تا ٠٫٠٠۵ مترمربع به انضمام بریدن میلگردها در صورت لزوم.</v>
      </c>
      <c r="C18" s="58" t="str">
        <f>'متره ابنیه'!T209</f>
        <v>متر طول</v>
      </c>
      <c r="D18" s="58">
        <f>'متره ابنیه'!U209</f>
        <v>1259000</v>
      </c>
      <c r="E18" s="59" t="e">
        <f>VLOOKUP(A18,'متره ابنیه'!A:K,9,FALSE)</f>
        <v>#N/A</v>
      </c>
      <c r="F18" s="60">
        <f t="shared" si="1"/>
        <v>0</v>
      </c>
      <c r="G18" s="167"/>
    </row>
    <row r="19" spans="1:7" ht="30" customHeight="1">
      <c r="A19" s="56" t="str">
        <f>'متره ابنیه'!O210</f>
        <v>010205</v>
      </c>
      <c r="B19" s="57" t="str">
        <f>'متره ابنیه'!S210</f>
        <v>سوراخ کردن سطوح بتنی و بتن  مسلح، به سطح مقطع بیش از ٠٫٠٠۵ تا ٠٫٠۵ مترمربع به انضمام بریدن میلگردها در صورت لزوم.</v>
      </c>
      <c r="C19" s="58" t="str">
        <f>'متره ابنیه'!T210</f>
        <v>متر طول</v>
      </c>
      <c r="D19" s="58">
        <f>'متره ابنیه'!U210</f>
        <v>3059000</v>
      </c>
      <c r="E19" s="59" t="e">
        <f>VLOOKUP(A19,'متره ابنیه'!A:K,9,FALSE)</f>
        <v>#N/A</v>
      </c>
      <c r="F19" s="60">
        <f t="shared" si="1"/>
        <v>0</v>
      </c>
      <c r="G19" s="167"/>
    </row>
    <row r="20" spans="1:7" ht="30" customHeight="1">
      <c r="A20" s="56" t="str">
        <f>'متره ابنیه'!O211</f>
        <v>010206</v>
      </c>
      <c r="B20" s="57" t="str">
        <f>'متره ابنیه'!S211</f>
        <v>سوراخ کردن سطوح بتنی و بتن مسلح، به سطح مقطع بیش از ٠٫٠۵ تا ٠٫١۵ مترمربع به انضمام بریدن میلگردها در صورت لزوم.</v>
      </c>
      <c r="C20" s="58" t="str">
        <f>'متره ابنیه'!T211</f>
        <v>متر طول</v>
      </c>
      <c r="D20" s="58">
        <f>'متره ابنیه'!U211</f>
        <v>4283000</v>
      </c>
      <c r="E20" s="59" t="e">
        <f>VLOOKUP(A20,'متره ابنیه'!A:K,9,FALSE)</f>
        <v>#N/A</v>
      </c>
      <c r="F20" s="60">
        <f t="shared" si="1"/>
        <v>0</v>
      </c>
      <c r="G20" s="167"/>
    </row>
    <row r="21" spans="1:7" ht="30" customHeight="1">
      <c r="A21" s="56" t="str">
        <f>'متره ابنیه'!O212</f>
        <v>010207</v>
      </c>
      <c r="B21" s="57" t="str">
        <f>'متره ابنیه'!S212</f>
        <v>ایجاد شیار با سطح مقطع تا ٢٠ سانتی‌متر مربع، در سطوح بنایی.</v>
      </c>
      <c r="C21" s="58" t="str">
        <f>'متره ابنیه'!T212</f>
        <v>متر طول</v>
      </c>
      <c r="D21" s="58">
        <f>'متره ابنیه'!U212</f>
        <v>108000</v>
      </c>
      <c r="E21" s="59" t="e">
        <f>VLOOKUP(A21,'متره ابنیه'!A:K,9,FALSE)</f>
        <v>#N/A</v>
      </c>
      <c r="F21" s="60">
        <f t="shared" si="1"/>
        <v>0</v>
      </c>
      <c r="G21" s="167"/>
    </row>
    <row r="22" spans="1:7" ht="30" customHeight="1">
      <c r="A22" s="56" t="str">
        <f>'متره ابنیه'!O213</f>
        <v>010208</v>
      </c>
      <c r="B22" s="57" t="str">
        <f>'متره ابنیه'!S213</f>
        <v>ایجاد شیار با سطح مقطع بیش از ٢٠ تا ۴٠ سانتی‌متر مربع، در سطوح بنایی.</v>
      </c>
      <c r="C22" s="58" t="str">
        <f>'متره ابنیه'!T213</f>
        <v>متر طول</v>
      </c>
      <c r="D22" s="58">
        <f>'متره ابنیه'!U213</f>
        <v>216500</v>
      </c>
      <c r="E22" s="59" t="e">
        <f>VLOOKUP(A22,'متره ابنیه'!A:K,9,FALSE)</f>
        <v>#N/A</v>
      </c>
      <c r="F22" s="60">
        <f t="shared" si="1"/>
        <v>0</v>
      </c>
      <c r="G22" s="167"/>
    </row>
    <row r="23" spans="1:7" ht="30" customHeight="1">
      <c r="A23" s="56" t="str">
        <f>'متره ابنیه'!O214</f>
        <v>010209</v>
      </c>
      <c r="B23" s="57" t="str">
        <f>'متره ابنیه'!S214</f>
        <v>اضافه بها به‌ ردیف ٠١٠٢٠٨ ، به ازای هر یک سانتی‌متر مربع که به سطح مقطع اضافه شود تا سطح مقطع حداکثر ١٠٠ سانتی‌متر مربع.</v>
      </c>
      <c r="C23" s="58" t="str">
        <f>'متره ابنیه'!T214</f>
        <v>متر طول</v>
      </c>
      <c r="D23" s="58">
        <f>'متره ابنیه'!U214</f>
        <v>6490</v>
      </c>
      <c r="E23" s="59" t="e">
        <f>VLOOKUP(A23,'متره ابنیه'!A:K,9,FALSE)</f>
        <v>#N/A</v>
      </c>
      <c r="F23" s="60">
        <f t="shared" si="1"/>
        <v>0</v>
      </c>
      <c r="G23" s="167"/>
    </row>
    <row r="24" spans="1:7" ht="30" customHeight="1">
      <c r="A24" s="56" t="str">
        <f>'متره ابنیه'!O215</f>
        <v>010210</v>
      </c>
      <c r="B24" s="57" t="str">
        <f>'متره ابنیه'!S215</f>
        <v>ایجاد شیار با سطح مقطع تا ٢٠ سانتی‌متر مربع، در سطوح بتنی.</v>
      </c>
      <c r="C24" s="58" t="str">
        <f>'متره ابنیه'!T215</f>
        <v>متر طول</v>
      </c>
      <c r="D24" s="58">
        <f>'متره ابنیه'!U215</f>
        <v>541000</v>
      </c>
      <c r="E24" s="59" t="e">
        <f>VLOOKUP(A24,'متره ابنیه'!A:K,9,FALSE)</f>
        <v>#N/A</v>
      </c>
      <c r="F24" s="60">
        <f t="shared" si="1"/>
        <v>0</v>
      </c>
      <c r="G24" s="167"/>
    </row>
    <row r="25" spans="1:7" ht="30" customHeight="1">
      <c r="A25" s="56" t="str">
        <f>'متره ابنیه'!O216</f>
        <v>010211</v>
      </c>
      <c r="B25" s="57" t="str">
        <f>'متره ابنیه'!S216</f>
        <v>ایجاد شیار با سطح مقطع بیش از ٢٠ تا ۴٠ سانتی‌متر مربع، در سطوح بتنی.</v>
      </c>
      <c r="C25" s="58" t="str">
        <f>'متره ابنیه'!T216</f>
        <v>متر طول</v>
      </c>
      <c r="D25" s="58">
        <f>'متره ابنیه'!U216</f>
        <v>721000</v>
      </c>
      <c r="E25" s="59" t="e">
        <f>VLOOKUP(A25,'متره ابنیه'!A:K,9,FALSE)</f>
        <v>#N/A</v>
      </c>
      <c r="F25" s="60">
        <f t="shared" si="1"/>
        <v>0</v>
      </c>
      <c r="G25" s="167"/>
    </row>
    <row r="26" spans="1:7" ht="30" customHeight="1">
      <c r="A26" s="56" t="str">
        <f>'متره ابنیه'!O217</f>
        <v>010212</v>
      </c>
      <c r="B26" s="57" t="str">
        <f>'متره ابنیه'!S217</f>
        <v>اضافه بها به‌ ردیف ٠١٠٢١١ ، به ازای هر یک سانتی‌متر مربع که به سطح مقطع اضافه شود، تا سطح مقطع حداکثر ١٠٠سانتی‌متر مربع.</v>
      </c>
      <c r="C26" s="58" t="str">
        <f>'متره ابنیه'!T217</f>
        <v>متر طول</v>
      </c>
      <c r="D26" s="58">
        <f>'متره ابنیه'!U217</f>
        <v>28800</v>
      </c>
      <c r="E26" s="59" t="e">
        <f>VLOOKUP(A26,'متره ابنیه'!A:K,9,FALSE)</f>
        <v>#N/A</v>
      </c>
      <c r="F26" s="60">
        <f t="shared" si="1"/>
        <v>0</v>
      </c>
      <c r="G26" s="167"/>
    </row>
    <row r="27" spans="1:7" ht="30" customHeight="1">
      <c r="A27" s="56" t="str">
        <f>'متره ابنیه'!O218</f>
        <v>010220</v>
      </c>
      <c r="B27" s="57" t="str">
        <f>'متره ابنیه'!S218</f>
        <v>سوراخ کردن سطوح بتنی و بتن  مسلح ، به قطر تا ۴ سانتی‌متر با استفاده از ابزار دورانی چکشی.</v>
      </c>
      <c r="C27" s="58" t="str">
        <f>'متره ابنیه'!T218</f>
        <v>متر طول</v>
      </c>
      <c r="D27" s="58">
        <f>'متره ابنیه'!U218</f>
        <v>1421000</v>
      </c>
      <c r="E27" s="59" t="e">
        <f>VLOOKUP(A27,'متره ابنیه'!A:K,9,FALSE)</f>
        <v>#N/A</v>
      </c>
      <c r="F27" s="60">
        <f t="shared" si="1"/>
        <v>0</v>
      </c>
      <c r="G27" s="167"/>
    </row>
    <row r="28" spans="1:7" ht="30" customHeight="1">
      <c r="A28" s="56" t="str">
        <f>'متره ابنیه'!O219</f>
        <v>010230</v>
      </c>
      <c r="B28" s="57" t="str">
        <f>'متره ابنیه'!S219</f>
        <v>سوراخ کردن سطوح بتنی و بتن مسلح، به قطر تا ١۵سانتی‌متر به روش مغزه گیری.</v>
      </c>
      <c r="C28" s="58" t="str">
        <f>'متره ابنیه'!T219</f>
        <v>متر طول</v>
      </c>
      <c r="D28" s="58">
        <f>'متره ابنیه'!U219</f>
        <v>4116000</v>
      </c>
      <c r="E28" s="59" t="e">
        <f>VLOOKUP(A28,'متره ابنیه'!A:K,9,FALSE)</f>
        <v>#N/A</v>
      </c>
      <c r="F28" s="60">
        <f t="shared" si="1"/>
        <v>0</v>
      </c>
      <c r="G28" s="167"/>
    </row>
    <row r="29" spans="1:7" ht="30" customHeight="1">
      <c r="A29" s="56" t="str">
        <f>'متره ابنیه'!O220</f>
        <v>010301</v>
      </c>
      <c r="B29" s="57" t="str">
        <f>'متره ابنیه'!S220</f>
        <v>تخریب کلی ساختمان‌های با مصالح خشتی و چینه‌ای.</v>
      </c>
      <c r="C29" s="58" t="str">
        <f>'متره ابنیه'!T220</f>
        <v>مترمربع</v>
      </c>
      <c r="D29" s="58">
        <f>'متره ابنیه'!U220</f>
        <v>788500</v>
      </c>
      <c r="E29" s="59" t="e">
        <f>VLOOKUP(A29,'متره ابنیه'!A:K,9,FALSE)</f>
        <v>#N/A</v>
      </c>
      <c r="F29" s="60">
        <f t="shared" si="1"/>
        <v>0</v>
      </c>
      <c r="G29" s="167"/>
    </row>
    <row r="30" spans="1:7" ht="30" customHeight="1">
      <c r="A30" s="56" t="str">
        <f>'متره ابنیه'!O221</f>
        <v>010302</v>
      </c>
      <c r="B30" s="57" t="str">
        <f>'متره ابنیه'!S221</f>
        <v>تخریب کلی ساختمان‌های با مصالح بنایی غیر از خشتی و چینه‌ای.</v>
      </c>
      <c r="C30" s="58" t="str">
        <f>'متره ابنیه'!T221</f>
        <v>مترمربع</v>
      </c>
      <c r="D30" s="58">
        <f>'متره ابنیه'!U221</f>
        <v>931500</v>
      </c>
      <c r="E30" s="59" t="e">
        <f>VLOOKUP(A30,'متره ابنیه'!A:K,9,FALSE)</f>
        <v>#N/A</v>
      </c>
      <c r="F30" s="60">
        <f t="shared" si="1"/>
        <v>0</v>
      </c>
      <c r="G30" s="167"/>
    </row>
    <row r="31" spans="1:7" ht="30" customHeight="1">
      <c r="A31" s="56" t="str">
        <f>'متره ابنیه'!O222</f>
        <v>010401</v>
      </c>
      <c r="B31" s="57" t="str">
        <f>'متره ابنیه'!S222</f>
        <v>تخریب بنایی‌های با مصالح خشتی و چینه‌ای.</v>
      </c>
      <c r="C31" s="58" t="str">
        <f>'متره ابنیه'!T222</f>
        <v>مترمکعب</v>
      </c>
      <c r="D31" s="58">
        <f>'متره ابنیه'!U222</f>
        <v>282000</v>
      </c>
      <c r="E31" s="59" t="e">
        <f>VLOOKUP(A31,'متره ابنیه'!A:K,9,FALSE)</f>
        <v>#N/A</v>
      </c>
      <c r="F31" s="60">
        <f t="shared" si="1"/>
        <v>0</v>
      </c>
      <c r="G31" s="167"/>
    </row>
    <row r="32" spans="1:7" ht="30" customHeight="1">
      <c r="A32" s="56" t="str">
        <f>'متره ابنیه'!O223</f>
        <v>010402</v>
      </c>
      <c r="B32" s="57" t="str">
        <f>'متره ابنیه'!S223</f>
        <v>تخریب بنایی‌های با مصالح غیر از خشتی و چینه‌ای که با ملات ماسه سیمان، یا باتارد چیده شده باشد.</v>
      </c>
      <c r="C32" s="58" t="str">
        <f>'متره ابنیه'!T223</f>
        <v>مترمکعب</v>
      </c>
      <c r="D32" s="58">
        <f>'متره ابنیه'!U223</f>
        <v>442500</v>
      </c>
      <c r="E32" s="59" t="e">
        <f>VLOOKUP(A32,'متره ابنیه'!A:K,9,FALSE)</f>
        <v>#N/A</v>
      </c>
      <c r="F32" s="60">
        <f t="shared" si="1"/>
        <v>0</v>
      </c>
      <c r="G32" s="167"/>
    </row>
    <row r="33" spans="1:7" ht="30" customHeight="1">
      <c r="A33" s="56" t="str">
        <f>'متره ابنیه'!O224</f>
        <v>010403</v>
      </c>
      <c r="B33" s="57" t="str">
        <f>'متره ابنیه'!S224</f>
        <v>تخریب بنایی‌های با مصالح غیر از خشتی و چینه‌ای که با ملات گل آهک، ماسه آهک، یا گچ‌ و خاک چیده شده باشد.</v>
      </c>
      <c r="C33" s="58" t="str">
        <f>'متره ابنیه'!T224</f>
        <v>مترمکعب</v>
      </c>
      <c r="D33" s="58">
        <f>'متره ابنیه'!U224</f>
        <v>371000</v>
      </c>
      <c r="E33" s="59" t="e">
        <f>VLOOKUP(A33,'متره ابنیه'!A:K,9,FALSE)</f>
        <v>#N/A</v>
      </c>
      <c r="F33" s="60">
        <f t="shared" si="1"/>
        <v>0</v>
      </c>
      <c r="G33" s="167"/>
    </row>
    <row r="34" spans="1:7" ht="30" customHeight="1">
      <c r="A34" s="56" t="str">
        <f>'متره ابنیه'!O225</f>
        <v>010404</v>
      </c>
      <c r="B34" s="57" t="str">
        <f>'متره ابنیه'!S225</f>
        <v>تخریب سقف آجری با تیرآهن یا بدون تیرآهن، به هر ضخامت، با برداشتن تیرآهن‌های مربوط.</v>
      </c>
      <c r="C34" s="58" t="str">
        <f>'متره ابنیه'!T225</f>
        <v>مترمکعب</v>
      </c>
      <c r="D34" s="58">
        <f>'متره ابنیه'!U225</f>
        <v>359000</v>
      </c>
      <c r="E34" s="59" t="e">
        <f>VLOOKUP(A34,'متره ابنیه'!A:K,9,FALSE)</f>
        <v>#N/A</v>
      </c>
      <c r="F34" s="60">
        <f t="shared" si="1"/>
        <v>0</v>
      </c>
      <c r="G34" s="167"/>
    </row>
    <row r="35" spans="1:7" ht="30" customHeight="1">
      <c r="A35" s="56" t="str">
        <f>'متره ابنیه'!O226</f>
        <v>010405</v>
      </c>
      <c r="B35" s="57" t="str">
        <f>'متره ابنیه'!S226</f>
        <v>تخریب بتن غیرمسلح.</v>
      </c>
      <c r="C35" s="58" t="str">
        <f>'متره ابنیه'!T226</f>
        <v>مترمکعب</v>
      </c>
      <c r="D35" s="58">
        <f>'متره ابنیه'!U226</f>
        <v>4172000</v>
      </c>
      <c r="E35" s="59" t="e">
        <f>VLOOKUP(A35,'متره ابنیه'!A:K,9,FALSE)</f>
        <v>#N/A</v>
      </c>
      <c r="F35" s="60">
        <f t="shared" si="1"/>
        <v>0</v>
      </c>
      <c r="G35" s="167"/>
    </row>
    <row r="36" spans="1:7" ht="30" customHeight="1">
      <c r="A36" s="56" t="str">
        <f>'متره ابنیه'!O227</f>
        <v>010406</v>
      </c>
      <c r="B36" s="57" t="str">
        <f>'متره ابنیه'!S227</f>
        <v>تخریب بتن مسلح، به انضمام بریدن میلگردها.</v>
      </c>
      <c r="C36" s="58" t="str">
        <f>'متره ابنیه'!T227</f>
        <v>مترمکعب</v>
      </c>
      <c r="D36" s="58">
        <f>'متره ابنیه'!U227</f>
        <v>6080000</v>
      </c>
      <c r="E36" s="59" t="e">
        <f>VLOOKUP(A36,'متره ابنیه'!A:K,9,FALSE)</f>
        <v>#N/A</v>
      </c>
      <c r="F36" s="60">
        <f t="shared" si="1"/>
        <v>0</v>
      </c>
      <c r="G36" s="167"/>
    </row>
    <row r="37" spans="1:7" ht="30" customHeight="1">
      <c r="A37" s="56" t="str">
        <f>'متره ابنیه'!O228</f>
        <v>010407</v>
      </c>
      <c r="B37" s="57" t="str">
        <f>'متره ابنیه'!S228</f>
        <v>تخریب شفته با هر عیار.</v>
      </c>
      <c r="C37" s="58" t="str">
        <f>'متره ابنیه'!T228</f>
        <v>مترمکعب</v>
      </c>
      <c r="D37" s="58">
        <f>'متره ابنیه'!U228</f>
        <v>871000</v>
      </c>
      <c r="E37" s="59" t="e">
        <f>VLOOKUP(A37,'متره ابنیه'!A:K,9,FALSE)</f>
        <v>#N/A</v>
      </c>
      <c r="F37" s="60">
        <f t="shared" si="1"/>
        <v>0</v>
      </c>
      <c r="G37" s="167"/>
    </row>
    <row r="38" spans="1:7" ht="30" customHeight="1">
      <c r="A38" s="56" t="str">
        <f>'متره ابنیه'!O229</f>
        <v>010408</v>
      </c>
      <c r="B38" s="57" t="str">
        <f>'متره ابنیه'!S229</f>
        <v>تفکیک، دسته‌بندی و یا چیدن آجرها، بلوک‌ها، سنگ‌ها و مصالح مشابه حاصل از تخریب یا برچیدن.</v>
      </c>
      <c r="C38" s="58" t="str">
        <f>'متره ابنیه'!T229</f>
        <v>مترمکعب</v>
      </c>
      <c r="D38" s="58">
        <f>'متره ابنیه'!U229</f>
        <v>535500</v>
      </c>
      <c r="E38" s="59" t="e">
        <f>VLOOKUP(A38,'متره ابنیه'!A:K,9,FALSE)</f>
        <v>#N/A</v>
      </c>
      <c r="F38" s="60">
        <f t="shared" si="1"/>
        <v>0</v>
      </c>
      <c r="G38" s="167"/>
    </row>
    <row r="39" spans="1:7" ht="30" customHeight="1">
      <c r="A39" s="56" t="str">
        <f>'متره ابنیه'!O230</f>
        <v>010409</v>
      </c>
      <c r="B39" s="57" t="str">
        <f>'متره ابنیه'!S230</f>
        <v>تخریب سقف تیرچه و بلوک با هر نوع مصالح و به هر ضخامت به انضمام بریدن تیرچه و میلگردها.</v>
      </c>
      <c r="C39" s="58" t="str">
        <f>'متره ابنیه'!T230</f>
        <v>مترمکعب</v>
      </c>
      <c r="D39" s="58">
        <f>'متره ابنیه'!U230</f>
        <v>3038000</v>
      </c>
      <c r="E39" s="59" t="e">
        <f>VLOOKUP(A39,'متره ابنیه'!A:K,9,FALSE)</f>
        <v>#N/A</v>
      </c>
      <c r="F39" s="60">
        <f t="shared" si="1"/>
        <v>0</v>
      </c>
      <c r="G39" s="167"/>
    </row>
    <row r="40" spans="1:7" ht="30" customHeight="1">
      <c r="A40" s="56" t="str">
        <f>'متره ابنیه'!O231</f>
        <v>010410</v>
      </c>
      <c r="B40" s="57" t="str">
        <f>'متره ابنیه'!S231</f>
        <v>برچیدن سنگ لاشه یا قلوه که به‌صورت خشکه چینی اجراشده باشد.</v>
      </c>
      <c r="C40" s="58" t="str">
        <f>'متره ابنیه'!T231</f>
        <v>مترمکعب</v>
      </c>
      <c r="D40" s="58">
        <f>'متره ابنیه'!U231</f>
        <v>369000</v>
      </c>
      <c r="E40" s="59" t="e">
        <f>VLOOKUP(A40,'متره ابنیه'!A:K,9,FALSE)</f>
        <v>#N/A</v>
      </c>
      <c r="F40" s="60">
        <f t="shared" si="1"/>
        <v>0</v>
      </c>
      <c r="G40" s="167"/>
    </row>
    <row r="41" spans="1:7" ht="30" customHeight="1">
      <c r="A41" s="56" t="str">
        <f>'متره ابنیه'!O232</f>
        <v>010412</v>
      </c>
      <c r="B41" s="57" t="str">
        <f>'متره ابنیه'!S232</f>
        <v>تخریب انواع دیوار پانلی مشبک عایق دار و دیوار پانلی ماندگار.</v>
      </c>
      <c r="C41" s="58" t="str">
        <f>'متره ابنیه'!T232</f>
        <v>مترمکعب</v>
      </c>
      <c r="D41" s="58">
        <f>'متره ابنیه'!U232</f>
        <v>464000</v>
      </c>
      <c r="E41" s="59" t="e">
        <f>VLOOKUP(A41,'متره ابنیه'!A:K,9,FALSE)</f>
        <v>#N/A</v>
      </c>
      <c r="F41" s="60">
        <f t="shared" si="1"/>
        <v>0</v>
      </c>
      <c r="G41" s="167"/>
    </row>
    <row r="42" spans="1:7" ht="30" customHeight="1">
      <c r="A42" s="56" t="str">
        <f>'متره ابنیه'!O233</f>
        <v>010501</v>
      </c>
      <c r="B42" s="57" t="str">
        <f>'متره ابنیه'!S233</f>
        <v>برچیدن پله موزاییکی یا سنگی ریشه‌دار، به هر عرض و ارتفاع.</v>
      </c>
      <c r="C42" s="58" t="str">
        <f>'متره ابنیه'!T233</f>
        <v>مترطول</v>
      </c>
      <c r="D42" s="58">
        <f>'متره ابنیه'!U233</f>
        <v>267500</v>
      </c>
      <c r="E42" s="59" t="e">
        <f>VLOOKUP(A42,'متره ابنیه'!A:K,9,FALSE)</f>
        <v>#N/A</v>
      </c>
      <c r="F42" s="60">
        <f t="shared" si="1"/>
        <v>0</v>
      </c>
      <c r="G42" s="167"/>
    </row>
    <row r="43" spans="1:7" ht="30" customHeight="1">
      <c r="A43" s="56" t="str">
        <f>'متره ابنیه'!O234</f>
        <v>010502</v>
      </c>
      <c r="B43" s="57" t="str">
        <f>'متره ابنیه'!S234</f>
        <v>برچیدن فرش کف آجری، موزاییکی یا کف‌پوش‌های بتنی همراه با ملات مربوط.</v>
      </c>
      <c r="C43" s="58" t="str">
        <f>'متره ابنیه'!T234</f>
        <v>مترمربع</v>
      </c>
      <c r="D43" s="58">
        <f>'متره ابنیه'!U234</f>
        <v>88200</v>
      </c>
      <c r="E43" s="59" t="e">
        <f>VLOOKUP(A43,'متره ابنیه'!A:K,9,FALSE)</f>
        <v>#N/A</v>
      </c>
      <c r="F43" s="60">
        <f t="shared" si="1"/>
        <v>0</v>
      </c>
      <c r="G43" s="167"/>
    </row>
    <row r="44" spans="1:7" ht="30" customHeight="1">
      <c r="A44" s="56" t="str">
        <f>'متره ابنیه'!O235</f>
        <v>010503</v>
      </c>
      <c r="B44" s="57" t="str">
        <f>'متره ابنیه'!S235</f>
        <v>برچیدن هر نوع سنگ پلاک از کلیه سطوح اجراشده و تراشیدن ملات مربوط در صورت لزوم.</v>
      </c>
      <c r="C44" s="58" t="str">
        <f>'متره ابنیه'!T235</f>
        <v>مترمربع</v>
      </c>
      <c r="D44" s="58">
        <f>'متره ابنیه'!U235</f>
        <v>155500</v>
      </c>
      <c r="E44" s="59" t="e">
        <f>VLOOKUP(A44,'متره ابنیه'!A:K,9,FALSE)</f>
        <v>#N/A</v>
      </c>
      <c r="F44" s="60">
        <f t="shared" si="1"/>
        <v>0</v>
      </c>
      <c r="G44" s="167"/>
    </row>
    <row r="45" spans="1:7" ht="30" customHeight="1">
      <c r="A45" s="56" t="str">
        <f>'متره ابنیه'!O236</f>
        <v>010504</v>
      </c>
      <c r="B45" s="57" t="str">
        <f>'متره ابنیه'!S236</f>
        <v>برچید ن فرش کف از سنگ‌های لاشه ریشه‌دار یا قلوه، همراه با ملات مربوط.</v>
      </c>
      <c r="C45" s="58" t="str">
        <f>'متره ابنیه'!T236</f>
        <v>مترمربع</v>
      </c>
      <c r="D45" s="58">
        <f>'متره ابنیه'!U236</f>
        <v>136500</v>
      </c>
      <c r="E45" s="59" t="e">
        <f>VLOOKUP(A45,'متره ابنیه'!A:K,9,FALSE)</f>
        <v>#N/A</v>
      </c>
      <c r="F45" s="60">
        <f t="shared" si="1"/>
        <v>0</v>
      </c>
      <c r="G45" s="167"/>
    </row>
    <row r="46" spans="1:7" ht="30" customHeight="1">
      <c r="A46" s="56" t="str">
        <f>'متره ابنیه'!O237</f>
        <v>010505</v>
      </c>
      <c r="B46" s="57" t="str">
        <f>'متره ابنیه'!S237</f>
        <v>برچیدن کاشی سرامیکی و تراشیدن چسباننده مربوط در صورت لزوم.</v>
      </c>
      <c r="C46" s="58" t="str">
        <f>'متره ابنیه'!T237</f>
        <v>مترمربع</v>
      </c>
      <c r="D46" s="58">
        <f>'متره ابنیه'!U237</f>
        <v>145500</v>
      </c>
      <c r="E46" s="59" t="e">
        <f>VLOOKUP(A46,'متره ابنیه'!A:K,9,FALSE)</f>
        <v>#N/A</v>
      </c>
      <c r="F46" s="60">
        <f t="shared" si="1"/>
        <v>0</v>
      </c>
      <c r="G46" s="167"/>
    </row>
    <row r="47" spans="1:7" ht="30" customHeight="1">
      <c r="A47" s="56" t="str">
        <f>'متره ابنیه'!O238</f>
        <v>010506</v>
      </c>
      <c r="B47" s="57" t="str">
        <f>'متره ابنیه'!S238</f>
        <v>تراشیدن کاه‌گل پشت‌بام به هر ضخامت.</v>
      </c>
      <c r="C47" s="58" t="str">
        <f>'متره ابنیه'!T238</f>
        <v>مترمربع</v>
      </c>
      <c r="D47" s="58">
        <f>'متره ابنیه'!U238</f>
        <v>49800</v>
      </c>
      <c r="E47" s="59" t="e">
        <f>VLOOKUP(A47,'متره ابنیه'!A:K,9,FALSE)</f>
        <v>#N/A</v>
      </c>
      <c r="F47" s="60">
        <f t="shared" si="1"/>
        <v>0</v>
      </c>
      <c r="G47" s="167"/>
    </row>
    <row r="48" spans="1:7" ht="30" customHeight="1">
      <c r="A48" s="56" t="str">
        <f>'متره ابنیه'!O239</f>
        <v>010507</v>
      </c>
      <c r="B48" s="57" t="str">
        <f>'متره ابنیه'!S239</f>
        <v>تراشیدن اندود کاه‌گل از روی کلیه سطوح همراه با اندود گچ روی آن در صورت وجود.</v>
      </c>
      <c r="C48" s="58" t="str">
        <f>'متره ابنیه'!T239</f>
        <v>مترمربع</v>
      </c>
      <c r="D48" s="58">
        <f>'متره ابنیه'!U239</f>
        <v>53500</v>
      </c>
      <c r="E48" s="59" t="e">
        <f>VLOOKUP(A48,'متره ابنیه'!A:K,9,FALSE)</f>
        <v>#N/A</v>
      </c>
      <c r="F48" s="60">
        <f t="shared" si="1"/>
        <v>0</v>
      </c>
      <c r="G48" s="167"/>
    </row>
    <row r="49" spans="1:7" ht="30" customHeight="1">
      <c r="A49" s="56" t="str">
        <f>'متره ابنیه'!O240</f>
        <v>010508</v>
      </c>
      <c r="B49" s="57" t="str">
        <f>'متره ابنیه'!S240</f>
        <v>تراشیدن اندود گچ‌ و خاک از روی کلیه سطوح همراه با اندود گچ روی آن در صورت وجود.</v>
      </c>
      <c r="C49" s="58" t="str">
        <f>'متره ابنیه'!T240</f>
        <v>مترمربع</v>
      </c>
      <c r="D49" s="58">
        <f>'متره ابنیه'!U240</f>
        <v>107000</v>
      </c>
      <c r="E49" s="59" t="e">
        <f>VLOOKUP(A49,'متره ابنیه'!A:K,9,FALSE)</f>
        <v>#N/A</v>
      </c>
      <c r="F49" s="60">
        <f t="shared" si="1"/>
        <v>0</v>
      </c>
      <c r="G49" s="167"/>
    </row>
    <row r="50" spans="1:7" ht="30" customHeight="1">
      <c r="A50" s="56" t="str">
        <f>'متره ابنیه'!O241</f>
        <v>010509</v>
      </c>
      <c r="B50" s="57" t="str">
        <f>'متره ابنیه'!S241</f>
        <v>تراشیدن اندودهای ماسه سیمان، باتارد، یا ماسه آهک از روی کلیه سطوح، به همراه اندود رویه آن در صورت وجود.</v>
      </c>
      <c r="C50" s="58" t="str">
        <f>'متره ابنیه'!T241</f>
        <v>مترمربع</v>
      </c>
      <c r="D50" s="58">
        <f>'متره ابنیه'!U241</f>
        <v>306000</v>
      </c>
      <c r="E50" s="59" t="e">
        <f>VLOOKUP(A50,'متره ابنیه'!A:K,9,FALSE)</f>
        <v>#N/A</v>
      </c>
      <c r="F50" s="60">
        <f t="shared" si="1"/>
        <v>0</v>
      </c>
      <c r="G50" s="167"/>
    </row>
    <row r="51" spans="1:7" ht="30" customHeight="1">
      <c r="A51" s="56" t="str">
        <f>'متره ابنیه'!O242</f>
        <v>010510</v>
      </c>
      <c r="B51" s="57" t="str">
        <f>'متره ابنیه'!S242</f>
        <v>خارج کردن بندهای موجود با هر نوع مصالح و پاک کردن درزها.</v>
      </c>
      <c r="C51" s="58" t="str">
        <f>'متره ابنیه'!T242</f>
        <v>مترطول</v>
      </c>
      <c r="D51" s="58">
        <f>'متره ابنیه'!U242</f>
        <v>3390</v>
      </c>
      <c r="E51" s="59" t="e">
        <f>VLOOKUP(A51,'متره ابنیه'!A:K,9,FALSE)</f>
        <v>#N/A</v>
      </c>
      <c r="F51" s="60">
        <f t="shared" si="1"/>
        <v>0</v>
      </c>
      <c r="G51" s="167"/>
    </row>
    <row r="52" spans="1:7" ht="30" customHeight="1">
      <c r="A52" s="56" t="str">
        <f>'متره ابنیه'!O243</f>
        <v>010512</v>
      </c>
      <c r="B52" s="57" t="str">
        <f>'متره ابنیه'!S243</f>
        <v>برچیدن سقف های متشکل از تیر چوبی، حصیر، توفال و اندود روی آن به‌طور کامل.</v>
      </c>
      <c r="C52" s="58" t="str">
        <f>'متره ابنیه'!T243</f>
        <v>مترمربع</v>
      </c>
      <c r="D52" s="58">
        <f>'متره ابنیه'!U243</f>
        <v>749500</v>
      </c>
      <c r="E52" s="59" t="e">
        <f>VLOOKUP(A52,'متره ابنیه'!A:K,9,FALSE)</f>
        <v>#N/A</v>
      </c>
      <c r="F52" s="60">
        <f t="shared" si="1"/>
        <v>0</v>
      </c>
      <c r="G52" s="167"/>
    </row>
    <row r="53" spans="1:7" ht="30" customHeight="1">
      <c r="A53" s="56" t="str">
        <f>'متره ابنیه'!O244</f>
        <v>010513</v>
      </c>
      <c r="B53" s="57" t="str">
        <f>'متره ابنیه'!S244</f>
        <v>برچیدن هر نوع سفال بام.</v>
      </c>
      <c r="C53" s="58" t="str">
        <f>'متره ابنیه'!T244</f>
        <v>مترمربع</v>
      </c>
      <c r="D53" s="58">
        <f>'متره ابنیه'!U244</f>
        <v>50600</v>
      </c>
      <c r="E53" s="59" t="e">
        <f>VLOOKUP(A53,'متره ابنیه'!A:K,9,FALSE)</f>
        <v>#N/A</v>
      </c>
      <c r="F53" s="60">
        <f t="shared" si="1"/>
        <v>0</v>
      </c>
      <c r="G53" s="167"/>
    </row>
    <row r="54" spans="1:7" ht="30" customHeight="1">
      <c r="A54" s="56" t="str">
        <f>'متره ابنیه'!O245</f>
        <v>010514</v>
      </c>
      <c r="B54" s="57" t="str">
        <f>'متره ابنیه'!S245</f>
        <v>برچیدن عایق رطوبتی، اعم از قیر و گونی، عایق پیش‌ساخته و مانند آن.</v>
      </c>
      <c r="C54" s="58" t="str">
        <f>'متره ابنیه'!T245</f>
        <v>مترمربع</v>
      </c>
      <c r="D54" s="58">
        <f>'متره ابنیه'!U245</f>
        <v>44800</v>
      </c>
      <c r="E54" s="59" t="e">
        <f>VLOOKUP(A54,'متره ابنیه'!A:K,9,FALSE)</f>
        <v>#N/A</v>
      </c>
      <c r="F54" s="60">
        <f t="shared" si="1"/>
        <v>0</v>
      </c>
      <c r="G54" s="167"/>
    </row>
    <row r="55" spans="1:7" ht="30" customHeight="1">
      <c r="A55" s="56" t="str">
        <f>'متره ابنیه'!O246</f>
        <v>010515</v>
      </c>
      <c r="B55" s="57" t="str">
        <f>'متره ابنیه'!S246</f>
        <v>برچیدن جدول‌های بتنی پیش‌ساخته و سنگی با هر ابعاد.</v>
      </c>
      <c r="C55" s="58" t="str">
        <f>'متره ابنیه'!T246</f>
        <v>مترطول</v>
      </c>
      <c r="D55" s="58">
        <f>'متره ابنیه'!U246</f>
        <v>152500</v>
      </c>
      <c r="E55" s="59" t="e">
        <f>VLOOKUP(A55,'متره ابنیه'!A:K,9,FALSE)</f>
        <v>#N/A</v>
      </c>
      <c r="F55" s="60">
        <f t="shared" si="1"/>
        <v>0</v>
      </c>
      <c r="G55" s="167"/>
    </row>
    <row r="56" spans="1:7" ht="30" customHeight="1">
      <c r="A56" s="56" t="str">
        <f>'متره ابنیه'!O247</f>
        <v>010516</v>
      </c>
      <c r="B56" s="57" t="str">
        <f>'متره ابنیه'!S247</f>
        <v>برچیدن هر نوع عایق حرارتی با هر ضخامت و وزن مخصوص.</v>
      </c>
      <c r="C56" s="58" t="str">
        <f>'متره ابنیه'!T247</f>
        <v>مترمربع</v>
      </c>
      <c r="D56" s="58">
        <f>'متره ابنیه'!U247</f>
        <v>21400</v>
      </c>
      <c r="E56" s="59" t="e">
        <f>VLOOKUP(A56,'متره ابنیه'!A:K,9,FALSE)</f>
        <v>#N/A</v>
      </c>
      <c r="F56" s="60">
        <f t="shared" si="1"/>
        <v>0</v>
      </c>
      <c r="G56" s="167"/>
    </row>
    <row r="57" spans="1:7" ht="30" customHeight="1">
      <c r="A57" s="56" t="str">
        <f>'متره ابنیه'!O248</f>
        <v>010517</v>
      </c>
      <c r="B57" s="57" t="str">
        <f>'متره ابنیه'!S248</f>
        <v>کسربها به‌ ردیف های ٠١٠۵٠٢ و ٠١٠۵٠3 و ٠١٠۵٠5 در صورتی که مصالح مربوط بدون استفاده از ملات و به طریق خشک نصب ‌شده باشند.</v>
      </c>
      <c r="C57" s="58" t="str">
        <f>'متره ابنیه'!T248</f>
        <v>مترمربع</v>
      </c>
      <c r="D57" s="58">
        <f>'متره ابنیه'!U248</f>
        <v>-26800</v>
      </c>
      <c r="E57" s="59" t="e">
        <f>VLOOKUP(A57,'متره ابنیه'!A:K,9,FALSE)</f>
        <v>#N/A</v>
      </c>
      <c r="F57" s="60">
        <f t="shared" si="1"/>
        <v>0</v>
      </c>
      <c r="G57" s="167"/>
    </row>
    <row r="58" spans="1:7" ht="30" customHeight="1">
      <c r="A58" s="56" t="str">
        <f>'متره ابنیه'!O249</f>
        <v>010518</v>
      </c>
      <c r="B58" s="57" t="str">
        <f>'متره ابنیه'!S249</f>
        <v>تراشیدن هر نوع اندود پاششی مقاوم در برابر آتش به سطح تا ٠٫٠۵ مترمربع.</v>
      </c>
      <c r="C58" s="58" t="str">
        <f>'متره ابنیه'!T249</f>
        <v>عدد</v>
      </c>
      <c r="D58" s="58">
        <f>'متره ابنیه'!U249</f>
        <v>43400</v>
      </c>
      <c r="E58" s="59" t="e">
        <f>VLOOKUP(A58,'متره ابنیه'!A:K,9,FALSE)</f>
        <v>#N/A</v>
      </c>
      <c r="F58" s="60">
        <f t="shared" si="1"/>
        <v>0</v>
      </c>
      <c r="G58" s="167"/>
    </row>
    <row r="59" spans="1:7" ht="30" customHeight="1">
      <c r="A59" s="56" t="str">
        <f>'متره ابنیه'!O250</f>
        <v>010601</v>
      </c>
      <c r="B59" s="57" t="str">
        <f>'متره ابنیه'!S250</f>
        <v>برچیدن تخته زیر شیروانی یا توفال سقف .</v>
      </c>
      <c r="C59" s="58" t="str">
        <f>'متره ابنیه'!T250</f>
        <v>مترمربع</v>
      </c>
      <c r="D59" s="58">
        <f>'متره ابنیه'!U250</f>
        <v>77800</v>
      </c>
      <c r="E59" s="59" t="e">
        <f>VLOOKUP(A59,'متره ابنیه'!A:K,9,FALSE)</f>
        <v>#N/A</v>
      </c>
      <c r="F59" s="60">
        <f t="shared" si="1"/>
        <v>0</v>
      </c>
      <c r="G59" s="167"/>
    </row>
    <row r="60" spans="1:7" ht="30" customHeight="1">
      <c r="A60" s="56" t="str">
        <f>'متره ابنیه'!O251</f>
        <v>010602</v>
      </c>
      <c r="B60" s="57" t="str">
        <f>'متره ابنیه'!S251</f>
        <v>برچیدن لاپه چوبی به‌طور کامل.</v>
      </c>
      <c r="C60" s="58" t="str">
        <f>'متره ابنیه'!T251</f>
        <v>مترمربع</v>
      </c>
      <c r="D60" s="58">
        <f>'متره ابنیه'!U251</f>
        <v>389000</v>
      </c>
      <c r="E60" s="59" t="e">
        <f>VLOOKUP(A60,'متره ابنیه'!A:K,9,FALSE)</f>
        <v>#N/A</v>
      </c>
      <c r="F60" s="60">
        <f t="shared" si="1"/>
        <v>0</v>
      </c>
      <c r="G60" s="167"/>
    </row>
    <row r="61" spans="1:7" ht="30" customHeight="1">
      <c r="A61" s="56" t="str">
        <f>'متره ابنیه'!O252</f>
        <v>010603</v>
      </c>
      <c r="B61" s="57" t="str">
        <f>'متره ابنیه'!S252</f>
        <v>برچیدن خرپای چوبی، به انضمام اتصالات و تیر ریزی‌های چوبی بین خرپاها.</v>
      </c>
      <c r="C61" s="58" t="str">
        <f>'متره ابنیه'!T252</f>
        <v>مترمربع</v>
      </c>
      <c r="D61" s="58">
        <f>'متره ابنیه'!U252</f>
        <v>389000</v>
      </c>
      <c r="E61" s="59" t="e">
        <f>VLOOKUP(A61,'متره ابنیه'!A:K,9,FALSE)</f>
        <v>#N/A</v>
      </c>
      <c r="F61" s="60">
        <f t="shared" si="1"/>
        <v>0</v>
      </c>
      <c r="G61" s="167"/>
    </row>
    <row r="62" spans="1:7" ht="30" customHeight="1">
      <c r="A62" s="56" t="str">
        <f>'متره ابنیه'!O253</f>
        <v>010604</v>
      </c>
      <c r="B62" s="57" t="str">
        <f>'متره ابنیه'!S253</f>
        <v>برچیدن در و پنجره چوبی، همراه با چهارچوب مربوط.</v>
      </c>
      <c r="C62" s="58" t="str">
        <f>'متره ابنیه'!T253</f>
        <v>عدد</v>
      </c>
      <c r="D62" s="58">
        <f>'متره ابنیه'!U253</f>
        <v>267500</v>
      </c>
      <c r="E62" s="59" t="e">
        <f>VLOOKUP(A62,'متره ابنیه'!A:K,9,FALSE)</f>
        <v>#N/A</v>
      </c>
      <c r="F62" s="60">
        <f t="shared" si="1"/>
        <v>0</v>
      </c>
      <c r="G62" s="167"/>
    </row>
    <row r="63" spans="1:7" ht="30" customHeight="1">
      <c r="A63" s="56" t="str">
        <f>'متره ابنیه'!O254</f>
        <v>010605</v>
      </c>
      <c r="B63" s="57" t="str">
        <f>'متره ابنیه'!S254</f>
        <v>برچیدن دیوار جداکننده فولادی، چوبی، شیشه‌ای و مانند آن یا ترکیبی از آن‌ها.</v>
      </c>
      <c r="C63" s="58" t="str">
        <f>'متره ابنیه'!T254</f>
        <v>مترمربع</v>
      </c>
      <c r="D63" s="58">
        <f>'متره ابنیه'!U254</f>
        <v>214000</v>
      </c>
      <c r="E63" s="59" t="e">
        <f>VLOOKUP(A63,'متره ابنیه'!A:K,9,FALSE)</f>
        <v>#N/A</v>
      </c>
      <c r="F63" s="60">
        <f t="shared" si="1"/>
        <v>0</v>
      </c>
      <c r="G63" s="167"/>
    </row>
    <row r="64" spans="1:7" ht="30" customHeight="1">
      <c r="A64" s="56" t="str">
        <f>'متره ابنیه'!O255</f>
        <v>010606</v>
      </c>
      <c r="B64" s="57" t="str">
        <f>'متره ابنیه'!S255</f>
        <v>باز کردن قفل و یراق‌آلات در و پنجره، لولا، چفت، دستگیره و مانند آن.</v>
      </c>
      <c r="C64" s="58" t="str">
        <f>'متره ابنیه'!T255</f>
        <v>لنگه</v>
      </c>
      <c r="D64" s="58">
        <f>'متره ابنیه'!U255</f>
        <v>103500</v>
      </c>
      <c r="E64" s="59" t="e">
        <f>VLOOKUP(A64,'متره ابنیه'!A:K,9,FALSE)</f>
        <v>#N/A</v>
      </c>
      <c r="F64" s="60">
        <f t="shared" si="1"/>
        <v>0</v>
      </c>
      <c r="G64" s="167"/>
    </row>
    <row r="65" spans="1:7" ht="30" customHeight="1">
      <c r="A65" s="56" t="str">
        <f>'متره ابنیه'!O256</f>
        <v>010607</v>
      </c>
      <c r="B65" s="57" t="str">
        <f>'متره ابنیه'!S256</f>
        <v>برچیدن زیرسازی سطوح کاذب با مصالح چوبی.</v>
      </c>
      <c r="C65" s="58" t="str">
        <f>'متره ابنیه'!T256</f>
        <v>مترمربع</v>
      </c>
      <c r="D65" s="58">
        <f>'متره ابنیه'!U256</f>
        <v>102000</v>
      </c>
      <c r="E65" s="59" t="e">
        <f>VLOOKUP(A65,'متره ابنیه'!A:K,9,FALSE)</f>
        <v>#N/A</v>
      </c>
      <c r="F65" s="60">
        <f t="shared" si="1"/>
        <v>0</v>
      </c>
      <c r="G65" s="167"/>
    </row>
    <row r="66" spans="1:7" ht="30" customHeight="1">
      <c r="A66" s="56" t="str">
        <f>'متره ابنیه'!O257</f>
        <v>010930</v>
      </c>
      <c r="B66" s="57" t="str">
        <f>'متره ابنیه'!S257</f>
        <v>تخریب</v>
      </c>
      <c r="C66" s="58" t="str">
        <f>'متره ابنیه'!T257</f>
        <v>مترمربع</v>
      </c>
      <c r="D66" s="58">
        <f>'متره ابنیه'!U257</f>
        <v>1</v>
      </c>
      <c r="E66" s="59" t="e">
        <f>VLOOKUP(A66,'متره ابنیه'!A:K,9,FALSE)</f>
        <v>#N/A</v>
      </c>
      <c r="F66" s="60">
        <f t="shared" ref="F66:F68" si="2">IF(ISNA(E66*D66),0,ROUND((E66*D66),0))</f>
        <v>0</v>
      </c>
      <c r="G66" s="167" t="s">
        <v>92</v>
      </c>
    </row>
    <row r="67" spans="1:7" ht="30" customHeight="1">
      <c r="A67" s="56" t="str">
        <f>'متره ابنیه'!O258</f>
        <v>010931</v>
      </c>
      <c r="B67" s="57" t="str">
        <f>'متره ابنیه'!S258</f>
        <v>تخریب1</v>
      </c>
      <c r="C67" s="58" t="str">
        <f>'متره ابنیه'!T258</f>
        <v>مترمربع</v>
      </c>
      <c r="D67" s="58">
        <f>'متره ابنیه'!U258</f>
        <v>1</v>
      </c>
      <c r="E67" s="59" t="e">
        <f>VLOOKUP(A67,'متره ابنیه'!A:K,9,FALSE)</f>
        <v>#N/A</v>
      </c>
      <c r="F67" s="60">
        <f t="shared" si="2"/>
        <v>0</v>
      </c>
      <c r="G67" s="167" t="s">
        <v>92</v>
      </c>
    </row>
    <row r="68" spans="1:7" ht="30" customHeight="1" thickBot="1">
      <c r="A68" s="56" t="str">
        <f>'متره ابنیه'!O259</f>
        <v>010932</v>
      </c>
      <c r="B68" s="57" t="str">
        <f>'متره ابنیه'!S259</f>
        <v>تخریب 2</v>
      </c>
      <c r="C68" s="58" t="str">
        <f>'متره ابنیه'!T259</f>
        <v>مترمربع</v>
      </c>
      <c r="D68" s="58">
        <f>'متره ابنیه'!U259</f>
        <v>1</v>
      </c>
      <c r="E68" s="59" t="e">
        <f>VLOOKUP(A68,'متره ابنیه'!A:K,9,FALSE)</f>
        <v>#N/A</v>
      </c>
      <c r="F68" s="60">
        <f t="shared" si="2"/>
        <v>0</v>
      </c>
      <c r="G68" s="170" t="s">
        <v>92</v>
      </c>
    </row>
    <row r="69" spans="1:7" s="173" customFormat="1" ht="30" customHeight="1" thickBot="1">
      <c r="A69" s="248" t="s">
        <v>98</v>
      </c>
      <c r="B69" s="249"/>
      <c r="C69" s="249"/>
      <c r="D69" s="249"/>
      <c r="E69" s="250"/>
      <c r="F69" s="171">
        <f>SUM(F6:F65)</f>
        <v>55848250</v>
      </c>
      <c r="G69" s="172" t="s">
        <v>30</v>
      </c>
    </row>
    <row r="70" spans="1:7" s="173" customFormat="1" ht="30" customHeight="1" thickBot="1">
      <c r="A70" s="248" t="s">
        <v>99</v>
      </c>
      <c r="B70" s="249"/>
      <c r="C70" s="249"/>
      <c r="D70" s="249"/>
      <c r="E70" s="250"/>
      <c r="F70" s="171">
        <f>SUM(F66:F68)</f>
        <v>0</v>
      </c>
      <c r="G70" s="174" t="s">
        <v>30</v>
      </c>
    </row>
    <row r="71" spans="1:7" s="164" customFormat="1" ht="30" customHeight="1" thickBot="1">
      <c r="A71" s="258" t="s">
        <v>141</v>
      </c>
      <c r="B71" s="259"/>
      <c r="C71" s="259"/>
      <c r="D71" s="259"/>
      <c r="E71" s="259"/>
      <c r="F71" s="259"/>
      <c r="G71" s="260"/>
    </row>
    <row r="72" spans="1:7" ht="30" customHeight="1">
      <c r="A72" s="51" t="str">
        <f>'متره ابنیه'!O260</f>
        <v>020101</v>
      </c>
      <c r="B72" s="52" t="str">
        <f>'متره ابنیه'!S260</f>
        <v>لجن برداری، حمل با هر نوع وسیله دستی، تا فاصله ۵٠ متری و تخلیه آن‌ها.</v>
      </c>
      <c r="C72" s="53" t="str">
        <f>'متره ابنیه'!T260</f>
        <v>مترمکعب</v>
      </c>
      <c r="D72" s="53">
        <f>'متره ابنیه'!U260</f>
        <v>445500</v>
      </c>
      <c r="E72" s="54" t="e">
        <f>VLOOKUP(A72,'متره ابنیه'!A:K,9,FALSE)</f>
        <v>#N/A</v>
      </c>
      <c r="F72" s="55">
        <f>IF(ISNA(E72*D72),0,ROUND((E72*D72),0))</f>
        <v>0</v>
      </c>
      <c r="G72" s="165"/>
    </row>
    <row r="73" spans="1:7" ht="30" customHeight="1">
      <c r="A73" s="56" t="str">
        <f>'متره ابنیه'!O261</f>
        <v>020102</v>
      </c>
      <c r="B73" s="57" t="str">
        <f>'متره ابنیه'!S261</f>
        <v>کندن زمین در زمین‌های خاکی و ریختن خاک‌های کنده‌شده به کنار محل‌های مربوط.</v>
      </c>
      <c r="C73" s="58" t="str">
        <f>'متره ابنیه'!T261</f>
        <v>مترمکعب</v>
      </c>
      <c r="D73" s="58">
        <f>'متره ابنیه'!U261</f>
        <v>366500</v>
      </c>
      <c r="E73" s="59">
        <f>VLOOKUP(A73,'متره ابنیه'!A:K,9,FALSE)</f>
        <v>105</v>
      </c>
      <c r="F73" s="60">
        <f t="shared" ref="F73" si="3">IF(ISNA(E73*D73),0,ROUND((E73*D73),0))</f>
        <v>38482500</v>
      </c>
      <c r="G73" s="167"/>
    </row>
    <row r="74" spans="1:7" ht="30" customHeight="1">
      <c r="A74" s="56" t="str">
        <f>'متره ابنیه'!O262</f>
        <v>020104</v>
      </c>
      <c r="B74" s="57" t="str">
        <f>'متره ابنیه'!S262</f>
        <v>کندن زمین در زمین‌های سنگی و ریختن مواد کنده‌شده به کنار محل‌های مربوط.</v>
      </c>
      <c r="C74" s="58" t="str">
        <f>'متره ابنیه'!T262</f>
        <v>مترمکعب</v>
      </c>
      <c r="D74" s="58">
        <f>'متره ابنیه'!U262</f>
        <v>4278000</v>
      </c>
      <c r="E74" s="59" t="e">
        <f>VLOOKUP(A74,'متره ابنیه'!A:K,9,FALSE)</f>
        <v>#N/A</v>
      </c>
      <c r="F74" s="60">
        <f t="shared" ref="F74:F90" si="4">IF(ISNA(E74*D74),0,ROUND((E74*D74),0))</f>
        <v>0</v>
      </c>
      <c r="G74" s="167"/>
    </row>
    <row r="75" spans="1:7" ht="30" customHeight="1">
      <c r="A75" s="56" t="str">
        <f>'متره ابنیه'!O263</f>
        <v>020105</v>
      </c>
      <c r="B75" s="57" t="str">
        <f>'متره ابنیه'!S263</f>
        <v xml:space="preserve"> کندن زمین در زمین‌های سنگی با استفاده از مواد سوزا و کارگر و ریختن سنگ‌های کنده شده به کنار محل‌های مربوط.</v>
      </c>
      <c r="C75" s="58" t="str">
        <f>'متره ابنیه'!T263</f>
        <v>مترمکعب</v>
      </c>
      <c r="D75" s="58">
        <f>'متره ابنیه'!U263</f>
        <v>0</v>
      </c>
      <c r="E75" s="59" t="e">
        <f>VLOOKUP(A75,'متره ابنیه'!A:K,9,FALSE)</f>
        <v>#N/A</v>
      </c>
      <c r="F75" s="60">
        <f t="shared" si="4"/>
        <v>0</v>
      </c>
      <c r="G75" s="167"/>
    </row>
    <row r="76" spans="1:7" ht="30" customHeight="1">
      <c r="A76" s="56" t="str">
        <f>'متره ابنیه'!O264</f>
        <v>020106</v>
      </c>
      <c r="B76" s="57" t="str">
        <f>'متره ابنیه'!S264</f>
        <v>کندن زمین در زمین‌های سنگی با استفاده از مواد منبسط شونده و کارگر و ریختن سنگ‌های کنده‌شده به کنار محل‌های مربوط.</v>
      </c>
      <c r="C76" s="58" t="str">
        <f>'متره ابنیه'!T264</f>
        <v>مترمکعب</v>
      </c>
      <c r="D76" s="58">
        <f>'متره ابنیه'!U264</f>
        <v>0</v>
      </c>
      <c r="E76" s="59" t="e">
        <f>VLOOKUP(A76,'متره ابنیه'!A:K,9,FALSE)</f>
        <v>#N/A</v>
      </c>
      <c r="F76" s="60">
        <f t="shared" si="4"/>
        <v>0</v>
      </c>
      <c r="G76" s="167"/>
    </row>
    <row r="77" spans="1:7" ht="30" customHeight="1">
      <c r="A77" s="56" t="str">
        <f>'متره ابنیه'!O265</f>
        <v>020201</v>
      </c>
      <c r="B77" s="57" t="str">
        <f>'متره ابنیه'!S265</f>
        <v>اضافه بها به‌ ردیف های ٠٢٠١٠٢ و ٠٢٠١٠۴، هرگاه عمق کندن زمین بیش از ٢ متر باشد، برای حجم واقع بین ٢ تا ۴ متر، یک‌بار و برای حجم واقع بین ۴ تا ۶ متر، دو بار و به همین ترتیب برای عمق‌های بیشتر تا ١٠ متر.</v>
      </c>
      <c r="C77" s="58" t="str">
        <f>'متره ابنیه'!T265</f>
        <v>مترمکعب</v>
      </c>
      <c r="D77" s="58">
        <f>'متره ابنیه'!U265</f>
        <v>144000</v>
      </c>
      <c r="E77" s="59" t="e">
        <f>VLOOKUP(A77,'متره ابنیه'!A:K,9,FALSE)</f>
        <v>#N/A</v>
      </c>
      <c r="F77" s="60">
        <f t="shared" si="4"/>
        <v>0</v>
      </c>
      <c r="G77" s="167"/>
    </row>
    <row r="78" spans="1:7" ht="30" customHeight="1">
      <c r="A78" s="56" t="str">
        <f>'متره ابنیه'!O266</f>
        <v>020202</v>
      </c>
      <c r="B78" s="57" t="str">
        <f>'متره ابنیه'!S266</f>
        <v>اضافه بها به‌ ردیف های ٠٢٠١٠٢ و ٠٢٠١٠۴ ، درصورتی‌که عملیات پایین تر از سطح آب زیرزمینی صورت گیرد و برای آبکشی حین انجام کار، به کار بردن تلمبه موتوری ضروری باشد.</v>
      </c>
      <c r="C78" s="58" t="str">
        <f>'متره ابنیه'!T266</f>
        <v>مترمکعب</v>
      </c>
      <c r="D78" s="58">
        <f>'متره ابنیه'!U266</f>
        <v>427000</v>
      </c>
      <c r="E78" s="59" t="e">
        <f>VLOOKUP(A78,'متره ابنیه'!A:K,9,FALSE)</f>
        <v>#N/A</v>
      </c>
      <c r="F78" s="60">
        <f t="shared" si="4"/>
        <v>0</v>
      </c>
      <c r="G78" s="167"/>
    </row>
    <row r="79" spans="1:7" ht="30" customHeight="1">
      <c r="A79" s="56" t="str">
        <f>'متره ابنیه'!O267</f>
        <v>020301</v>
      </c>
      <c r="B79" s="57" t="str">
        <f>'متره ابنیه'!S267</f>
        <v>حفر میله چاه به قطر تا ١٫٢ متر با مقاطع موردنیاز در زمین‌های خاکی و حمل خاک‌های حاصله تا فاصله ١٠ متری از دهانه چاه.</v>
      </c>
      <c r="C79" s="58" t="str">
        <f>'متره ابنیه'!T267</f>
        <v>مترمکعب</v>
      </c>
      <c r="D79" s="58">
        <f>'متره ابنیه'!U267</f>
        <v>2440000</v>
      </c>
      <c r="E79" s="59" t="e">
        <f>VLOOKUP(A79,'متره ابنیه'!A:K,9,FALSE)</f>
        <v>#N/A</v>
      </c>
      <c r="F79" s="60">
        <f t="shared" si="4"/>
        <v>0</v>
      </c>
      <c r="G79" s="167"/>
    </row>
    <row r="80" spans="1:7" ht="30" customHeight="1">
      <c r="A80" s="56" t="str">
        <f>'متره ابنیه'!O268</f>
        <v>020303</v>
      </c>
      <c r="B80" s="57" t="str">
        <f>'متره ابنیه'!S268</f>
        <v>حفر کوره (انبار)، به‌صورت مخروطی شکل با ابعاد موردنیاز در زمین‌های خاکی و حمل خاک‌های حاصله تا فاصله ١٠ متری از دهانه چاه.</v>
      </c>
      <c r="C80" s="58" t="str">
        <f>'متره ابنیه'!T268</f>
        <v>مترمکعب</v>
      </c>
      <c r="D80" s="58">
        <f>'متره ابنیه'!U268</f>
        <v>1587000</v>
      </c>
      <c r="E80" s="59" t="e">
        <f>VLOOKUP(A80,'متره ابنیه'!A:K,9,FALSE)</f>
        <v>#N/A</v>
      </c>
      <c r="F80" s="60">
        <f t="shared" si="4"/>
        <v>0</v>
      </c>
      <c r="G80" s="167"/>
    </row>
    <row r="81" spans="1:7" ht="29.4" customHeight="1">
      <c r="A81" s="56" t="str">
        <f>'متره ابنیه'!O269</f>
        <v>020304</v>
      </c>
      <c r="B81" s="57" t="str">
        <f>'متره ابنیه'!S269</f>
        <v>اضافه بها نسبت به‌ ردیف ٠٢٠٣٠١ و ٠٢٠٣٠٣ ، هرگاه عمق چاه بیش از ٢٠ متر باشد، برای حجم واقع در ۵ متر اول مازاد بر ٢٠ متر، یک‌بار، و برای حجم واقع در ۵ متر دوم، دو بار، و برای حجم واقع در ۵ متر سوم، سه بار و به همین ترتیب برای عمق‌های بیشتر.</v>
      </c>
      <c r="C81" s="58" t="str">
        <f>'متره ابنیه'!T269</f>
        <v>مترمکعب</v>
      </c>
      <c r="D81" s="58">
        <f>'متره ابنیه'!U269</f>
        <v>265500</v>
      </c>
      <c r="E81" s="59" t="e">
        <f>VLOOKUP(A81,'متره ابنیه'!A:K,9,FALSE)</f>
        <v>#N/A</v>
      </c>
      <c r="F81" s="60">
        <f t="shared" si="4"/>
        <v>0</v>
      </c>
      <c r="G81" s="167"/>
    </row>
    <row r="82" spans="1:7" ht="30" customHeight="1">
      <c r="A82" s="56" t="str">
        <f>'متره ابنیه'!O270</f>
        <v>020401</v>
      </c>
      <c r="B82" s="57" t="str">
        <f>'متره ابنیه'!S270</f>
        <v>بارگیری مواد حاصل از هر نوع عملیات خاکی، غیر لجنی و حمل با هر نوع وسیله دستی تا ٢٠ متر و تخلیه آن در مواردی که استفاده از ماشین برای حمل ممکن نباشد.</v>
      </c>
      <c r="C82" s="58" t="str">
        <f>'متره ابنیه'!T270</f>
        <v>مترمکعب</v>
      </c>
      <c r="D82" s="58">
        <f>'متره ابنیه'!U270</f>
        <v>245500</v>
      </c>
      <c r="E82" s="59">
        <f>VLOOKUP(A82,'متره ابنیه'!A:K,9,FALSE)</f>
        <v>105</v>
      </c>
      <c r="F82" s="60">
        <f t="shared" si="4"/>
        <v>25777500</v>
      </c>
      <c r="G82" s="167"/>
    </row>
    <row r="83" spans="1:7" ht="30" customHeight="1">
      <c r="A83" s="56" t="str">
        <f>'متره ابنیه'!O271</f>
        <v>020402</v>
      </c>
      <c r="B83" s="57" t="str">
        <f>'متره ابنیه'!S271</f>
        <v>اضافه بها به‌ ردیف های ٠٢٠١٠١ و ٠٢٠۴٠١ ، به ازای هر ٢٠ متر حمل اضافی با وسایل دستی و حداکثر تا ١٠٠ متر (کسر ٢٠ متر به‌تناسب محاسبه می‌شود).</v>
      </c>
      <c r="C83" s="58" t="str">
        <f>'متره ابنیه'!T271</f>
        <v>مترمکعب</v>
      </c>
      <c r="D83" s="58">
        <f>'متره ابنیه'!U271</f>
        <v>113500</v>
      </c>
      <c r="E83" s="59" t="e">
        <f>VLOOKUP(A83,'متره ابنیه'!A:K,9,FALSE)</f>
        <v>#N/A</v>
      </c>
      <c r="F83" s="60">
        <f t="shared" si="4"/>
        <v>0</v>
      </c>
      <c r="G83" s="167"/>
    </row>
    <row r="84" spans="1:7" ht="24" customHeight="1">
      <c r="A84" s="56" t="str">
        <f>'متره ابنیه'!O272</f>
        <v>020501</v>
      </c>
      <c r="B84" s="57" t="str">
        <f>'متره ابنیه'!S272</f>
        <v>تسطیح و رگلاژ بستر خاک‌ریزها یا بستر کنده‌شده، که با ماشین انجام‌شده باشد.</v>
      </c>
      <c r="C84" s="58" t="str">
        <f>'متره ابنیه'!T272</f>
        <v>مترمربع</v>
      </c>
      <c r="D84" s="58">
        <f>'متره ابنیه'!U272</f>
        <v>14400</v>
      </c>
      <c r="E84" s="59" t="e">
        <f>VLOOKUP(A84,'متره ابنیه'!A:K,9,FALSE)</f>
        <v>#N/A</v>
      </c>
      <c r="F84" s="60">
        <f t="shared" si="4"/>
        <v>0</v>
      </c>
      <c r="G84" s="167"/>
    </row>
    <row r="85" spans="1:7" ht="30" customHeight="1">
      <c r="A85" s="56" t="str">
        <f>'متره ابنیه'!O273</f>
        <v>020502</v>
      </c>
      <c r="B85" s="57" t="str">
        <f>'متره ابنیه'!S273</f>
        <v>سرند کردن خاک، شن یا ماسه، برحسب حجم مواد سرند و مصرف‌شده در محل.</v>
      </c>
      <c r="C85" s="58" t="str">
        <f>'متره ابنیه'!T273</f>
        <v>مترمکعب</v>
      </c>
      <c r="D85" s="58">
        <f>'متره ابنیه'!U273</f>
        <v>218000</v>
      </c>
      <c r="E85" s="59" t="e">
        <f>VLOOKUP(A85,'متره ابنیه'!A:K,9,FALSE)</f>
        <v>#N/A</v>
      </c>
      <c r="F85" s="60">
        <f t="shared" si="4"/>
        <v>0</v>
      </c>
      <c r="G85" s="167"/>
    </row>
    <row r="86" spans="1:7" ht="30" customHeight="1">
      <c r="A86" s="56" t="str">
        <f>'متره ابنیه'!O274</f>
        <v>020503</v>
      </c>
      <c r="B86" s="57" t="str">
        <f>'متره ابنیه'!S274</f>
        <v>تهیه، حمل، ریختن، پخش و تسطیح هر نوع خاک زراعتی.</v>
      </c>
      <c r="C86" s="58" t="str">
        <f>'متره ابنیه'!T274</f>
        <v>مترمکعب</v>
      </c>
      <c r="D86" s="58">
        <f>'متره ابنیه'!U274</f>
        <v>1046000</v>
      </c>
      <c r="E86" s="59" t="e">
        <f>VLOOKUP(A86,'متره ابنیه'!A:K,9,FALSE)</f>
        <v>#N/A</v>
      </c>
      <c r="F86" s="60">
        <f t="shared" si="4"/>
        <v>0</v>
      </c>
      <c r="G86" s="167"/>
    </row>
    <row r="87" spans="1:7" ht="30" customHeight="1">
      <c r="A87" s="56" t="str">
        <f>'متره ابنیه'!O275</f>
        <v>020504</v>
      </c>
      <c r="B87" s="57" t="str">
        <f>'متره ابنیه'!S275</f>
        <v>ریختن خاک‌ها یا مصالح سنگی موجود در کنار پی‌ها، گودها، ترانشه ها و کانال‌ها، به درون آن‌ها به‌صورت لایه‌لایه و در هر عمق و پخش و تسطیح لازم.</v>
      </c>
      <c r="C87" s="58" t="str">
        <f>'متره ابنیه'!T275</f>
        <v>مترمکعب</v>
      </c>
      <c r="D87" s="58">
        <f>'متره ابنیه'!U275</f>
        <v>120000</v>
      </c>
      <c r="E87" s="59" t="e">
        <f>VLOOKUP(A87,'متره ابنیه'!A:K,9,FALSE)</f>
        <v>#N/A</v>
      </c>
      <c r="F87" s="60">
        <f t="shared" si="4"/>
        <v>0</v>
      </c>
      <c r="G87" s="167"/>
    </row>
    <row r="88" spans="1:7" ht="30" customHeight="1">
      <c r="A88" s="56" t="str">
        <f>'متره ابنیه'!O276</f>
        <v>020701</v>
      </c>
      <c r="B88" s="57" t="str">
        <f>'متره ابنیه'!S276</f>
        <v>خاکی با دست</v>
      </c>
      <c r="C88" s="58" t="str">
        <f>'متره ابنیه'!T276</f>
        <v>مترمكعب</v>
      </c>
      <c r="D88" s="58">
        <f>'متره ابنیه'!U276</f>
        <v>1</v>
      </c>
      <c r="E88" s="59" t="e">
        <f>VLOOKUP(A88,'متره ابنیه'!A:K,9,FALSE)</f>
        <v>#N/A</v>
      </c>
      <c r="F88" s="60">
        <f t="shared" si="4"/>
        <v>0</v>
      </c>
      <c r="G88" s="167" t="s">
        <v>92</v>
      </c>
    </row>
    <row r="89" spans="1:7" ht="30" customHeight="1">
      <c r="A89" s="56" t="str">
        <f>'متره ابنیه'!O277</f>
        <v>020702</v>
      </c>
      <c r="B89" s="57" t="str">
        <f>'متره ابنیه'!S277</f>
        <v>خاکی با دست 1</v>
      </c>
      <c r="C89" s="58" t="str">
        <f>'متره ابنیه'!T277</f>
        <v>مترمكعب</v>
      </c>
      <c r="D89" s="58">
        <f>'متره ابنیه'!U277</f>
        <v>1</v>
      </c>
      <c r="E89" s="59" t="e">
        <f>VLOOKUP(A89,'متره ابنیه'!A:K,9,FALSE)</f>
        <v>#N/A</v>
      </c>
      <c r="F89" s="60">
        <f t="shared" si="4"/>
        <v>0</v>
      </c>
      <c r="G89" s="167" t="s">
        <v>92</v>
      </c>
    </row>
    <row r="90" spans="1:7" ht="30" customHeight="1" thickBot="1">
      <c r="A90" s="61" t="str">
        <f>'متره ابنیه'!O278</f>
        <v>020703</v>
      </c>
      <c r="B90" s="62" t="str">
        <f>'متره ابنیه'!S278</f>
        <v>خاکی بادست 2</v>
      </c>
      <c r="C90" s="63" t="str">
        <f>'متره ابنیه'!T278</f>
        <v>مترمكعب</v>
      </c>
      <c r="D90" s="63">
        <f>'متره ابنیه'!U278</f>
        <v>1</v>
      </c>
      <c r="E90" s="64" t="e">
        <f>VLOOKUP(A90,'متره ابنیه'!A:K,9,FALSE)</f>
        <v>#N/A</v>
      </c>
      <c r="F90" s="65">
        <f t="shared" si="4"/>
        <v>0</v>
      </c>
      <c r="G90" s="170" t="s">
        <v>92</v>
      </c>
    </row>
    <row r="91" spans="1:7" s="173" customFormat="1" ht="30" customHeight="1" thickBot="1">
      <c r="A91" s="248" t="s">
        <v>98</v>
      </c>
      <c r="B91" s="249"/>
      <c r="C91" s="249"/>
      <c r="D91" s="249"/>
      <c r="E91" s="250"/>
      <c r="F91" s="171">
        <f>SUM(F72:F87)</f>
        <v>64260000</v>
      </c>
      <c r="G91" s="172" t="s">
        <v>30</v>
      </c>
    </row>
    <row r="92" spans="1:7" s="173" customFormat="1" ht="30" customHeight="1" thickBot="1">
      <c r="A92" s="248" t="s">
        <v>99</v>
      </c>
      <c r="B92" s="249"/>
      <c r="C92" s="249"/>
      <c r="D92" s="249"/>
      <c r="E92" s="250"/>
      <c r="F92" s="171">
        <f>SUM(F88:F90)</f>
        <v>0</v>
      </c>
      <c r="G92" s="174" t="s">
        <v>30</v>
      </c>
    </row>
  </sheetData>
  <sheetProtection algorithmName="SHA-512" hashValue="RLUO1WbUnxdgZMXGPP3naeWOSqLfC0I99edL7oSeA9EnS+xrVLnYzUxy+v2gm7IHnFYkqhlU7sIauYuXuD/aHw==" saltValue="w0rAopEsj2dA9za5Fap7vg==" spinCount="100000" sheet="1" objects="1" scenarios="1"/>
  <protectedRanges>
    <protectedRange sqref="A5 A71" name="Range1"/>
    <protectedRange sqref="I1" name="Range1_1"/>
  </protectedRanges>
  <autoFilter ref="F1:F92" xr:uid="{00000000-0009-0000-0000-000002000000}"/>
  <mergeCells count="14">
    <mergeCell ref="A91:E91"/>
    <mergeCell ref="A92:E92"/>
    <mergeCell ref="F1:G1"/>
    <mergeCell ref="F2:G2"/>
    <mergeCell ref="I1:I4"/>
    <mergeCell ref="A5:G5"/>
    <mergeCell ref="A71:G71"/>
    <mergeCell ref="A1:B1"/>
    <mergeCell ref="A2:B2"/>
    <mergeCell ref="A69:E69"/>
    <mergeCell ref="C1:E1"/>
    <mergeCell ref="C2:E2"/>
    <mergeCell ref="A70:E70"/>
    <mergeCell ref="C3:G3"/>
  </mergeCells>
  <printOptions horizontalCentered="1"/>
  <pageMargins left="0.22222222222222221" right="0.25" top="0.51181102362204722" bottom="0.72222222222222221" header="0.15748031496062992" footer="0.19685039370078741"/>
  <pageSetup paperSize="9" fitToHeight="0" orientation="portrait" verticalDpi="300" r:id="rId1"/>
  <headerFooter alignWithMargins="0">
    <oddHeader xml:space="preserve">&amp;L&amp;"B Badr,Regular"&amp;12صفحه &amp;P از &amp;N صفحه   &amp;"-,Regular"&amp;11 </oddHeader>
    <oddFooter>&amp;L&amp;"B Titr,Regular"&amp;10نماینده کارفرما:
نام و امضاء:&amp;C&amp;"B Titr,Regular"&amp;10نماینده مشاور:
نام و امضاء:&amp;R&amp;"B Titr,Regular"&amp;10نماینده پیمانکار:
نام و امضاء:</oddFooter>
  </headerFooter>
  <rowBreaks count="1" manualBreakCount="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pageSetUpPr fitToPage="1"/>
  </sheetPr>
  <dimension ref="A1:U36"/>
  <sheetViews>
    <sheetView rightToLeft="1" zoomScale="70" zoomScaleNormal="70" zoomScalePageLayoutView="50" workbookViewId="0">
      <selection sqref="A1:D36"/>
    </sheetView>
  </sheetViews>
  <sheetFormatPr defaultColWidth="12" defaultRowHeight="24.9" customHeight="1"/>
  <cols>
    <col min="1" max="1" width="36.6640625" style="342" customWidth="1"/>
    <col min="2" max="2" width="22" style="343" customWidth="1"/>
    <col min="3" max="3" width="25.44140625" style="343" customWidth="1"/>
    <col min="4" max="4" width="31.77734375" style="344" customWidth="1"/>
    <col min="5" max="5" width="4.77734375" style="344" customWidth="1"/>
    <col min="6" max="6" width="6.6640625" style="344" customWidth="1"/>
    <col min="7" max="7" width="25" style="345" customWidth="1"/>
    <col min="8" max="8" width="38" style="290" customWidth="1"/>
    <col min="9" max="9" width="31.33203125" style="290" customWidth="1"/>
    <col min="10" max="10" width="8.109375" style="290" hidden="1" customWidth="1"/>
    <col min="11" max="11" width="3.77734375" style="290" hidden="1" customWidth="1"/>
    <col min="12" max="12" width="15.109375" style="290" customWidth="1"/>
    <col min="13" max="16384" width="12" style="290"/>
  </cols>
  <sheetData>
    <row r="1" spans="1:21" ht="24.9" customHeight="1">
      <c r="A1" s="182" t="str">
        <f>H3</f>
        <v>عنوان پروژه: احداث پست برق 400 کیلوولت شهرستان خواف</v>
      </c>
      <c r="B1" s="272" t="str">
        <f>I3</f>
        <v>مشاور: شرکت مهندسین مشاور زیست کاوش</v>
      </c>
      <c r="C1" s="272"/>
      <c r="D1" s="183" t="str">
        <f>H5</f>
        <v xml:space="preserve">صورت وضعیت موقت شماره : 1  </v>
      </c>
      <c r="E1" s="283"/>
      <c r="F1" s="284" t="s">
        <v>263</v>
      </c>
      <c r="G1" s="285"/>
      <c r="H1" s="286" t="s">
        <v>118</v>
      </c>
      <c r="I1" s="287"/>
      <c r="J1" s="288"/>
      <c r="K1" s="288"/>
      <c r="L1" s="289" t="s">
        <v>134</v>
      </c>
    </row>
    <row r="2" spans="1:21" ht="24.9" customHeight="1" thickBot="1">
      <c r="A2" s="184" t="str">
        <f>H4</f>
        <v xml:space="preserve">کارفرما: شرکت برق منطقه ای خراسان </v>
      </c>
      <c r="B2" s="273" t="str">
        <f>I4</f>
        <v>پیمانکار: شرکت بهین نقش توس</v>
      </c>
      <c r="C2" s="273"/>
      <c r="D2" s="185" t="str">
        <f>I5</f>
        <v>تاریخ: 1400/10/01</v>
      </c>
      <c r="E2" s="283"/>
      <c r="F2" s="291"/>
      <c r="G2" s="292"/>
      <c r="H2" s="293"/>
      <c r="I2" s="294"/>
      <c r="J2" s="288"/>
      <c r="K2" s="288"/>
      <c r="L2" s="295"/>
    </row>
    <row r="3" spans="1:21" ht="35.4" customHeight="1" thickBot="1">
      <c r="A3" s="269" t="s">
        <v>261</v>
      </c>
      <c r="B3" s="270"/>
      <c r="C3" s="270"/>
      <c r="D3" s="271"/>
      <c r="E3" s="296"/>
      <c r="F3" s="297" t="s">
        <v>265</v>
      </c>
      <c r="G3" s="298" t="s">
        <v>264</v>
      </c>
      <c r="H3" s="299" t="s">
        <v>281</v>
      </c>
      <c r="I3" s="300" t="s">
        <v>282</v>
      </c>
      <c r="J3" s="288"/>
      <c r="K3" s="288"/>
      <c r="L3" s="295"/>
    </row>
    <row r="4" spans="1:21" ht="24.9" customHeight="1" thickBot="1">
      <c r="A4" s="186" t="s">
        <v>27</v>
      </c>
      <c r="B4" s="187" t="s">
        <v>96</v>
      </c>
      <c r="C4" s="188" t="s">
        <v>97</v>
      </c>
      <c r="D4" s="189" t="s">
        <v>266</v>
      </c>
      <c r="E4" s="301"/>
      <c r="F4" s="302"/>
      <c r="G4" s="303"/>
      <c r="H4" s="304" t="s">
        <v>279</v>
      </c>
      <c r="I4" s="305" t="s">
        <v>283</v>
      </c>
      <c r="J4" s="288"/>
      <c r="K4" s="288"/>
      <c r="L4" s="295"/>
    </row>
    <row r="5" spans="1:21" ht="24.9" customHeight="1" thickBot="1">
      <c r="A5" s="190" t="str">
        <f>'برگ مالی ابنیه'!A5:G5</f>
        <v>‏فصل‏اول. عمليات‏تخريب‏ و برچیدن</v>
      </c>
      <c r="B5" s="191">
        <f>'برگ مالی ابنیه'!F69</f>
        <v>55848250</v>
      </c>
      <c r="C5" s="192">
        <f>'برگ مالی ابنیه'!F70</f>
        <v>0</v>
      </c>
      <c r="D5" s="193">
        <f t="shared" ref="D5:D6" si="0">(C5+B5)*$I$14*G5</f>
        <v>111696500</v>
      </c>
      <c r="E5" s="306"/>
      <c r="F5" s="307">
        <v>1</v>
      </c>
      <c r="G5" s="308">
        <v>1</v>
      </c>
      <c r="H5" s="309" t="s">
        <v>280</v>
      </c>
      <c r="I5" s="310" t="s">
        <v>269</v>
      </c>
      <c r="J5" s="288"/>
      <c r="K5" s="288"/>
      <c r="L5" s="295"/>
    </row>
    <row r="6" spans="1:21" ht="24.9" customHeight="1" thickBot="1">
      <c r="A6" s="194" t="s">
        <v>141</v>
      </c>
      <c r="B6" s="195">
        <f>'برگ مالی ابنیه'!F91</f>
        <v>64260000</v>
      </c>
      <c r="C6" s="196">
        <f>'برگ مالی ابنیه'!F92</f>
        <v>0</v>
      </c>
      <c r="D6" s="197">
        <f t="shared" si="0"/>
        <v>128520000</v>
      </c>
      <c r="E6" s="306"/>
      <c r="F6" s="311">
        <v>2</v>
      </c>
      <c r="G6" s="312">
        <v>1</v>
      </c>
      <c r="H6" s="313" t="s">
        <v>262</v>
      </c>
      <c r="I6" s="314"/>
      <c r="J6" s="288" t="str">
        <f>CONCATENATE(I7)&amp;"x"</f>
        <v>1x</v>
      </c>
      <c r="K6" s="288" t="str">
        <f>CONCATENATE(H7)&amp;"x"</f>
        <v>ضریب بالاسریx</v>
      </c>
      <c r="L6" s="295"/>
    </row>
    <row r="7" spans="1:21" ht="24.9" customHeight="1">
      <c r="A7" s="198"/>
      <c r="B7" s="199"/>
      <c r="C7" s="200"/>
      <c r="D7" s="193"/>
      <c r="E7" s="306"/>
      <c r="F7" s="315">
        <v>3</v>
      </c>
      <c r="G7" s="316">
        <v>1</v>
      </c>
      <c r="H7" s="317" t="s">
        <v>145</v>
      </c>
      <c r="I7" s="318">
        <v>1</v>
      </c>
      <c r="J7" s="288" t="str">
        <f>CONCATENATE(I8)&amp;"x"</f>
        <v>1x</v>
      </c>
      <c r="K7" s="288" t="str">
        <f>CONCATENATE(H8)&amp;"x"</f>
        <v>ضریب منطقه ایx</v>
      </c>
      <c r="L7" s="295"/>
    </row>
    <row r="8" spans="1:21" ht="24.9" customHeight="1">
      <c r="A8" s="194"/>
      <c r="B8" s="195"/>
      <c r="C8" s="196"/>
      <c r="D8" s="197"/>
      <c r="E8" s="306"/>
      <c r="F8" s="311">
        <v>4</v>
      </c>
      <c r="G8" s="312">
        <v>1</v>
      </c>
      <c r="H8" s="319" t="s">
        <v>146</v>
      </c>
      <c r="I8" s="320">
        <v>1</v>
      </c>
      <c r="J8" s="288" t="str">
        <f>CONCATENATE(I9)&amp;"x"</f>
        <v>1x</v>
      </c>
      <c r="K8" s="288" t="str">
        <f>CONCATENATE(H9)&amp;"x"</f>
        <v>ضریب ارتفاعx</v>
      </c>
      <c r="L8" s="295"/>
    </row>
    <row r="9" spans="1:21" ht="24.9" customHeight="1">
      <c r="A9" s="198"/>
      <c r="B9" s="199"/>
      <c r="C9" s="200"/>
      <c r="D9" s="193"/>
      <c r="E9" s="306"/>
      <c r="F9" s="315">
        <v>5</v>
      </c>
      <c r="G9" s="316">
        <v>1</v>
      </c>
      <c r="H9" s="319" t="s">
        <v>147</v>
      </c>
      <c r="I9" s="321">
        <v>1</v>
      </c>
      <c r="J9" s="288" t="str">
        <f>CONCATENATE(I10)&amp;"x"</f>
        <v>2x</v>
      </c>
      <c r="K9" s="288" t="str">
        <f>CONCATENATE(H10)&amp;"x"</f>
        <v>ضریب طبقاتx</v>
      </c>
      <c r="L9" s="295"/>
    </row>
    <row r="10" spans="1:21" ht="24.9" customHeight="1">
      <c r="A10" s="194"/>
      <c r="B10" s="195"/>
      <c r="C10" s="196"/>
      <c r="D10" s="197"/>
      <c r="E10" s="306"/>
      <c r="F10" s="311">
        <v>6</v>
      </c>
      <c r="G10" s="312">
        <v>1</v>
      </c>
      <c r="H10" s="319" t="s">
        <v>148</v>
      </c>
      <c r="I10" s="321">
        <v>2</v>
      </c>
      <c r="J10" s="288" t="str">
        <f>CONCATENATE(I11)&amp;"="</f>
        <v>1=</v>
      </c>
      <c r="K10" s="288" t="str">
        <f>CONCATENATE(H11)&amp;"="</f>
        <v>ضریب کلی پیمان (برای تمامی فصول)=</v>
      </c>
      <c r="L10" s="295"/>
    </row>
    <row r="11" spans="1:21" ht="24.9" customHeight="1">
      <c r="A11" s="198"/>
      <c r="B11" s="201"/>
      <c r="C11" s="202"/>
      <c r="D11" s="193"/>
      <c r="E11" s="306"/>
      <c r="F11" s="315">
        <v>7</v>
      </c>
      <c r="G11" s="316">
        <v>1</v>
      </c>
      <c r="H11" s="319" t="s">
        <v>268</v>
      </c>
      <c r="I11" s="321">
        <v>1</v>
      </c>
      <c r="J11" s="288" t="str">
        <f>CONCATENATE(I12*100)&amp;"%"</f>
        <v>4%</v>
      </c>
      <c r="K11" s="288"/>
      <c r="L11" s="295"/>
    </row>
    <row r="12" spans="1:21" ht="24.9" customHeight="1">
      <c r="A12" s="194"/>
      <c r="B12" s="195"/>
      <c r="C12" s="196"/>
      <c r="D12" s="197"/>
      <c r="E12" s="306"/>
      <c r="F12" s="311">
        <v>8</v>
      </c>
      <c r="G12" s="312">
        <v>1</v>
      </c>
      <c r="H12" s="319" t="s">
        <v>149</v>
      </c>
      <c r="I12" s="321">
        <v>0.04</v>
      </c>
      <c r="J12" s="288"/>
      <c r="K12" s="288"/>
      <c r="L12" s="295"/>
      <c r="M12" s="322" t="s">
        <v>270</v>
      </c>
      <c r="N12" s="322"/>
      <c r="O12" s="322"/>
      <c r="P12" s="322"/>
      <c r="Q12" s="322"/>
      <c r="R12" s="322"/>
      <c r="S12" s="322"/>
      <c r="T12" s="322"/>
      <c r="U12" s="322"/>
    </row>
    <row r="13" spans="1:21" ht="24.9" customHeight="1" thickBot="1">
      <c r="A13" s="198"/>
      <c r="B13" s="199"/>
      <c r="C13" s="200"/>
      <c r="D13" s="193"/>
      <c r="E13" s="306"/>
      <c r="F13" s="315">
        <v>9</v>
      </c>
      <c r="G13" s="316">
        <v>1</v>
      </c>
      <c r="H13" s="323" t="s">
        <v>143</v>
      </c>
      <c r="I13" s="324">
        <v>1</v>
      </c>
      <c r="J13" s="288"/>
      <c r="K13" s="288"/>
      <c r="L13" s="295"/>
      <c r="M13" s="322"/>
      <c r="N13" s="322"/>
      <c r="O13" s="322"/>
      <c r="P13" s="322"/>
      <c r="Q13" s="322"/>
      <c r="R13" s="322"/>
      <c r="S13" s="322"/>
      <c r="T13" s="322"/>
      <c r="U13" s="322"/>
    </row>
    <row r="14" spans="1:21" ht="24.9" customHeight="1">
      <c r="A14" s="194"/>
      <c r="B14" s="195"/>
      <c r="C14" s="196"/>
      <c r="D14" s="197"/>
      <c r="E14" s="306"/>
      <c r="F14" s="311">
        <v>10</v>
      </c>
      <c r="G14" s="312">
        <v>1</v>
      </c>
      <c r="H14" s="325" t="s">
        <v>132</v>
      </c>
      <c r="I14" s="326">
        <f>I7*I8*I9*I10*I11</f>
        <v>2</v>
      </c>
      <c r="J14" s="288"/>
      <c r="K14" s="288"/>
      <c r="L14" s="295"/>
    </row>
    <row r="15" spans="1:21" ht="24.9" customHeight="1" thickBot="1">
      <c r="A15" s="198"/>
      <c r="B15" s="199"/>
      <c r="C15" s="200"/>
      <c r="D15" s="193"/>
      <c r="E15" s="306"/>
      <c r="F15" s="315">
        <v>11</v>
      </c>
      <c r="G15" s="316">
        <v>1</v>
      </c>
      <c r="H15" s="327" t="s">
        <v>133</v>
      </c>
      <c r="I15" s="328">
        <f>I7*I11*I8</f>
        <v>1</v>
      </c>
      <c r="J15" s="288"/>
      <c r="K15" s="288"/>
      <c r="L15" s="329"/>
    </row>
    <row r="16" spans="1:21" ht="24.9" customHeight="1">
      <c r="A16" s="194"/>
      <c r="B16" s="195"/>
      <c r="C16" s="196"/>
      <c r="D16" s="197"/>
      <c r="E16" s="306"/>
      <c r="F16" s="311">
        <v>12</v>
      </c>
      <c r="G16" s="312">
        <v>1</v>
      </c>
    </row>
    <row r="17" spans="1:11" ht="24.9" customHeight="1">
      <c r="A17" s="198"/>
      <c r="B17" s="199"/>
      <c r="C17" s="200"/>
      <c r="D17" s="193"/>
      <c r="E17" s="306"/>
      <c r="F17" s="315">
        <v>13</v>
      </c>
      <c r="G17" s="316">
        <v>1</v>
      </c>
    </row>
    <row r="18" spans="1:11" ht="41.4" customHeight="1">
      <c r="A18" s="203"/>
      <c r="B18" s="195"/>
      <c r="C18" s="196"/>
      <c r="D18" s="197"/>
      <c r="E18" s="306"/>
      <c r="F18" s="311">
        <v>14</v>
      </c>
      <c r="G18" s="312">
        <v>1</v>
      </c>
      <c r="H18" s="330"/>
    </row>
    <row r="19" spans="1:11" ht="24.9" customHeight="1">
      <c r="A19" s="198"/>
      <c r="B19" s="199"/>
      <c r="C19" s="200"/>
      <c r="D19" s="193"/>
      <c r="E19" s="306"/>
      <c r="F19" s="315">
        <v>16</v>
      </c>
      <c r="G19" s="316">
        <v>1</v>
      </c>
    </row>
    <row r="20" spans="1:11" ht="27" customHeight="1">
      <c r="A20" s="194"/>
      <c r="B20" s="195"/>
      <c r="C20" s="196"/>
      <c r="D20" s="197"/>
      <c r="E20" s="306"/>
      <c r="F20" s="311">
        <v>17</v>
      </c>
      <c r="G20" s="312">
        <v>1</v>
      </c>
    </row>
    <row r="21" spans="1:11" ht="24.9" customHeight="1">
      <c r="A21" s="198"/>
      <c r="B21" s="199"/>
      <c r="C21" s="200"/>
      <c r="D21" s="193"/>
      <c r="E21" s="306"/>
      <c r="F21" s="315">
        <v>18</v>
      </c>
      <c r="G21" s="316">
        <v>1</v>
      </c>
    </row>
    <row r="22" spans="1:11" ht="24.9" customHeight="1">
      <c r="A22" s="194"/>
      <c r="B22" s="195"/>
      <c r="C22" s="196"/>
      <c r="D22" s="197"/>
      <c r="E22" s="306"/>
      <c r="F22" s="311">
        <v>19</v>
      </c>
      <c r="G22" s="312">
        <v>1</v>
      </c>
      <c r="I22" s="331"/>
    </row>
    <row r="23" spans="1:11" ht="24.9" customHeight="1">
      <c r="A23" s="204"/>
      <c r="B23" s="205"/>
      <c r="C23" s="206"/>
      <c r="D23" s="193"/>
      <c r="E23" s="306"/>
      <c r="F23" s="315">
        <v>20</v>
      </c>
      <c r="G23" s="316">
        <v>1</v>
      </c>
    </row>
    <row r="24" spans="1:11" ht="24.9" customHeight="1">
      <c r="A24" s="194"/>
      <c r="B24" s="195"/>
      <c r="C24" s="196"/>
      <c r="D24" s="197"/>
      <c r="E24" s="306"/>
      <c r="F24" s="311">
        <v>21</v>
      </c>
      <c r="G24" s="312">
        <v>1</v>
      </c>
    </row>
    <row r="25" spans="1:11" ht="24.9" customHeight="1">
      <c r="A25" s="198"/>
      <c r="B25" s="199"/>
      <c r="C25" s="200"/>
      <c r="D25" s="193"/>
      <c r="E25" s="306"/>
      <c r="F25" s="315">
        <v>22</v>
      </c>
      <c r="G25" s="316">
        <v>1</v>
      </c>
    </row>
    <row r="26" spans="1:11" ht="24.9" customHeight="1">
      <c r="A26" s="194"/>
      <c r="B26" s="195"/>
      <c r="C26" s="196"/>
      <c r="D26" s="197"/>
      <c r="E26" s="306"/>
      <c r="F26" s="311">
        <v>23</v>
      </c>
      <c r="G26" s="312">
        <v>1</v>
      </c>
    </row>
    <row r="27" spans="1:11" ht="24.9" customHeight="1">
      <c r="A27" s="198"/>
      <c r="B27" s="199"/>
      <c r="C27" s="200"/>
      <c r="D27" s="193"/>
      <c r="E27" s="306"/>
      <c r="F27" s="315">
        <v>24</v>
      </c>
      <c r="G27" s="316">
        <v>1</v>
      </c>
    </row>
    <row r="28" spans="1:11" ht="24.9" customHeight="1">
      <c r="A28" s="194"/>
      <c r="B28" s="195"/>
      <c r="C28" s="196"/>
      <c r="D28" s="197"/>
      <c r="E28" s="306"/>
      <c r="F28" s="311">
        <v>25</v>
      </c>
      <c r="G28" s="312">
        <v>1</v>
      </c>
    </row>
    <row r="29" spans="1:11" ht="24.9" customHeight="1">
      <c r="A29" s="198"/>
      <c r="B29" s="199"/>
      <c r="C29" s="200"/>
      <c r="D29" s="193"/>
      <c r="E29" s="306"/>
      <c r="F29" s="315">
        <v>26</v>
      </c>
      <c r="G29" s="316">
        <v>1</v>
      </c>
    </row>
    <row r="30" spans="1:11" ht="24.9" customHeight="1">
      <c r="A30" s="194"/>
      <c r="B30" s="195"/>
      <c r="C30" s="196"/>
      <c r="D30" s="197"/>
      <c r="E30" s="306"/>
      <c r="F30" s="311">
        <v>27</v>
      </c>
      <c r="G30" s="312">
        <v>1</v>
      </c>
    </row>
    <row r="31" spans="1:11" ht="24.9" customHeight="1">
      <c r="A31" s="198"/>
      <c r="B31" s="199"/>
      <c r="C31" s="200"/>
      <c r="D31" s="193"/>
      <c r="E31" s="306"/>
      <c r="F31" s="315">
        <v>28</v>
      </c>
      <c r="G31" s="316">
        <v>1</v>
      </c>
    </row>
    <row r="32" spans="1:11" ht="24.9" customHeight="1">
      <c r="A32" s="194"/>
      <c r="B32" s="195"/>
      <c r="C32" s="196"/>
      <c r="D32" s="197"/>
      <c r="E32" s="306"/>
      <c r="F32" s="311">
        <v>29</v>
      </c>
      <c r="G32" s="312">
        <v>1</v>
      </c>
      <c r="K32" s="332"/>
    </row>
    <row r="33" spans="1:16" ht="34.200000000000003" customHeight="1" thickBot="1">
      <c r="A33" s="207" t="s">
        <v>150</v>
      </c>
      <c r="B33" s="208"/>
      <c r="C33" s="209"/>
      <c r="D33" s="210"/>
      <c r="E33" s="306"/>
      <c r="F33" s="333" t="s">
        <v>103</v>
      </c>
      <c r="G33" s="334">
        <v>1</v>
      </c>
    </row>
    <row r="34" spans="1:16" ht="36" customHeight="1">
      <c r="A34" s="211" t="s">
        <v>22</v>
      </c>
      <c r="B34" s="212">
        <f>SUM(B5:B33)</f>
        <v>120108250</v>
      </c>
      <c r="C34" s="212">
        <f>SUM(C5:C33)</f>
        <v>0</v>
      </c>
      <c r="D34" s="213">
        <f>SUM(D5:D33)</f>
        <v>240216500</v>
      </c>
      <c r="E34" s="335"/>
      <c r="F34" s="336"/>
      <c r="G34" s="337"/>
      <c r="H34" s="338" t="s">
        <v>257</v>
      </c>
      <c r="I34" s="338"/>
      <c r="J34" s="338"/>
      <c r="K34" s="338"/>
      <c r="L34" s="338"/>
      <c r="M34" s="338"/>
      <c r="N34" s="338"/>
      <c r="O34" s="338"/>
      <c r="P34" s="338"/>
    </row>
    <row r="35" spans="1:16" ht="24.9" customHeight="1">
      <c r="A35" s="211" t="s">
        <v>33</v>
      </c>
      <c r="B35" s="212">
        <f>ROUND((D34-D33)*$I$12,0)</f>
        <v>9608660</v>
      </c>
      <c r="C35" s="214"/>
      <c r="D35" s="215" t="str">
        <f>CONCATENATE(J11)</f>
        <v>4%</v>
      </c>
      <c r="E35" s="339"/>
      <c r="F35" s="339"/>
      <c r="G35" s="340"/>
      <c r="H35" s="341" t="s">
        <v>135</v>
      </c>
      <c r="I35" s="341"/>
      <c r="J35" s="341"/>
      <c r="K35" s="341"/>
      <c r="L35" s="341"/>
      <c r="M35" s="341"/>
      <c r="N35" s="341"/>
      <c r="O35" s="341"/>
      <c r="P35" s="341"/>
    </row>
    <row r="36" spans="1:16" ht="35.4" customHeight="1" thickBot="1">
      <c r="A36" s="216" t="s">
        <v>267</v>
      </c>
      <c r="B36" s="217">
        <f>B35+D34</f>
        <v>249825160</v>
      </c>
      <c r="C36" s="218"/>
      <c r="D36" s="219"/>
      <c r="E36" s="335"/>
      <c r="F36" s="335"/>
      <c r="G36" s="340"/>
      <c r="H36" s="341"/>
      <c r="I36" s="341"/>
      <c r="J36" s="341"/>
      <c r="K36" s="341"/>
      <c r="L36" s="341"/>
      <c r="M36" s="341"/>
      <c r="N36" s="341"/>
      <c r="O36" s="341"/>
      <c r="P36" s="341"/>
    </row>
  </sheetData>
  <sheetProtection algorithmName="SHA-512" hashValue="PAgUlG1ptqEyM88XlNKrgOG6+5k9ekFhWBqnreCh6gY0Im80NzMYzYGS9RlBAL6HWDKWgC08zpcAuZqDjKUywQ==" saltValue="WtXYE7S4gN5GMBBlVa0iIw==" spinCount="100000" sheet="1" objects="1" scenarios="1"/>
  <protectedRanges>
    <protectedRange sqref="L1 H3:I13" name="Range1"/>
  </protectedRanges>
  <autoFilter ref="D1:D36" xr:uid="{00000000-0009-0000-0000-000003000000}"/>
  <mergeCells count="12">
    <mergeCell ref="F3:F4"/>
    <mergeCell ref="F1:G2"/>
    <mergeCell ref="H35:P36"/>
    <mergeCell ref="M12:U13"/>
    <mergeCell ref="A3:D3"/>
    <mergeCell ref="H6:I6"/>
    <mergeCell ref="H1:I2"/>
    <mergeCell ref="G3:G4"/>
    <mergeCell ref="L1:L15"/>
    <mergeCell ref="H34:P34"/>
    <mergeCell ref="B1:C1"/>
    <mergeCell ref="B2:C2"/>
  </mergeCells>
  <printOptions horizontalCentered="1"/>
  <pageMargins left="0.39370078740157483" right="0.27559055118110237" top="0.19685039370078741" bottom="0.82677165354330717" header="0.51181102362204722" footer="0.15748031496062992"/>
  <pageSetup paperSize="9" scale="79" orientation="portrait" verticalDpi="1200" r:id="rId1"/>
  <headerFooter alignWithMargins="0">
    <oddFooter>&amp;L&amp;"B Titr,Regular"&amp;12نماینده کارفرما:
نام و امضاء:&amp;C&amp;"B Titr,Regular"&amp;12نماینده مشاور:
نام و امضاء:&amp;R&amp;"B Titr,Regular"نماینده پیمانکار:
نام و امضاء:</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00B050"/>
  </sheetPr>
  <dimension ref="A1:E26"/>
  <sheetViews>
    <sheetView rightToLeft="1" view="pageLayout" zoomScale="40" zoomScaleNormal="50" zoomScalePageLayoutView="40" workbookViewId="0">
      <selection activeCell="D16" sqref="D16"/>
    </sheetView>
  </sheetViews>
  <sheetFormatPr defaultColWidth="9.109375" defaultRowHeight="21"/>
  <cols>
    <col min="1" max="1" width="2.5546875" style="6" customWidth="1"/>
    <col min="2" max="2" width="12.33203125" style="6" customWidth="1"/>
    <col min="3" max="3" width="43.109375" style="6" customWidth="1"/>
    <col min="4" max="4" width="57.44140625" style="6" customWidth="1"/>
    <col min="5" max="5" width="5.44140625" style="6" customWidth="1"/>
    <col min="6" max="16384" width="9.109375" style="6"/>
  </cols>
  <sheetData>
    <row r="1" spans="1:5" ht="30" customHeight="1" thickTop="1">
      <c r="A1" s="37"/>
      <c r="B1" s="38"/>
      <c r="C1" s="39"/>
      <c r="D1" s="40"/>
      <c r="E1" s="41"/>
    </row>
    <row r="2" spans="1:5" ht="30" customHeight="1">
      <c r="A2" s="42"/>
      <c r="B2" s="34"/>
      <c r="C2" s="35"/>
      <c r="D2" s="36"/>
      <c r="E2" s="43"/>
    </row>
    <row r="3" spans="1:5" ht="46.2" customHeight="1">
      <c r="A3" s="42"/>
      <c r="B3" s="279" t="s">
        <v>154</v>
      </c>
      <c r="C3" s="280"/>
      <c r="D3" s="281"/>
      <c r="E3" s="43"/>
    </row>
    <row r="4" spans="1:5" s="8" customFormat="1" ht="71.400000000000006" customHeight="1">
      <c r="A4" s="44"/>
      <c r="B4" s="282" t="str">
        <f>'خلاصه مالی ابنیه'!H3</f>
        <v>عنوان پروژه: احداث پست برق 400 کیلوولت شهرستان خواف</v>
      </c>
      <c r="C4" s="282"/>
      <c r="D4" s="29"/>
      <c r="E4" s="45"/>
    </row>
    <row r="5" spans="1:5" s="8" customFormat="1" ht="46.2" customHeight="1">
      <c r="A5" s="44"/>
      <c r="B5" s="282" t="str">
        <f>'خلاصه مالی ابنیه'!H4</f>
        <v xml:space="preserve">کارفرما: شرکت برق منطقه ای خراسان </v>
      </c>
      <c r="C5" s="282"/>
      <c r="D5" s="29" t="str">
        <f>'خلاصه مالی ابنیه'!I3</f>
        <v>مشاور: شرکت مهندسین مشاور زیست کاوش</v>
      </c>
      <c r="E5" s="45"/>
    </row>
    <row r="6" spans="1:5" s="7" customFormat="1" ht="46.2" customHeight="1">
      <c r="A6" s="46"/>
      <c r="B6" s="282" t="str">
        <f>'خلاصه مالی ابنیه'!I4</f>
        <v>پیمانکار: شرکت بهین نقش توس</v>
      </c>
      <c r="C6" s="282"/>
      <c r="D6" s="30" t="str">
        <f>'خلاصه مالی ابنیه'!I5</f>
        <v>تاریخ: 1400/10/01</v>
      </c>
      <c r="E6" s="47"/>
    </row>
    <row r="7" spans="1:5" ht="67.2" customHeight="1">
      <c r="A7" s="42"/>
      <c r="B7" s="276" t="str">
        <f>'خلاصه مالی ابنیه'!H5</f>
        <v xml:space="preserve">صورت وضعیت موقت شماره : 1  </v>
      </c>
      <c r="C7" s="277"/>
      <c r="D7" s="278"/>
      <c r="E7" s="43"/>
    </row>
    <row r="8" spans="1:5" ht="64.8" customHeight="1" thickBot="1">
      <c r="A8" s="42"/>
      <c r="B8" s="16"/>
      <c r="C8" s="16"/>
      <c r="D8" s="16"/>
      <c r="E8" s="43"/>
    </row>
    <row r="9" spans="1:5" ht="46.2" customHeight="1" thickBot="1">
      <c r="A9" s="42"/>
      <c r="B9" s="13" t="s">
        <v>26</v>
      </c>
      <c r="C9" s="14" t="s">
        <v>27</v>
      </c>
      <c r="D9" s="15" t="s">
        <v>155</v>
      </c>
      <c r="E9" s="43"/>
    </row>
    <row r="10" spans="1:5" ht="57.6" customHeight="1">
      <c r="A10" s="42"/>
      <c r="B10" s="23">
        <v>1</v>
      </c>
      <c r="C10" s="31" t="s">
        <v>161</v>
      </c>
      <c r="D10" s="24">
        <f>'خلاصه مالی ابنیه'!B36</f>
        <v>249825160</v>
      </c>
      <c r="E10" s="43"/>
    </row>
    <row r="11" spans="1:5" ht="57.6" customHeight="1">
      <c r="A11" s="42"/>
      <c r="B11" s="25">
        <v>2</v>
      </c>
      <c r="C11" s="32" t="s">
        <v>162</v>
      </c>
      <c r="D11" s="26"/>
      <c r="E11" s="43"/>
    </row>
    <row r="12" spans="1:5" ht="57.6" customHeight="1" thickBot="1">
      <c r="A12" s="42"/>
      <c r="B12" s="27">
        <v>3</v>
      </c>
      <c r="C12" s="33" t="s">
        <v>258</v>
      </c>
      <c r="D12" s="28"/>
      <c r="E12" s="43"/>
    </row>
    <row r="13" spans="1:5" ht="50.4" customHeight="1" thickBot="1">
      <c r="A13" s="42"/>
      <c r="B13" s="274" t="s">
        <v>156</v>
      </c>
      <c r="C13" s="275"/>
      <c r="D13" s="12">
        <f>SUM(D10:D12)</f>
        <v>249825160</v>
      </c>
      <c r="E13" s="43"/>
    </row>
    <row r="14" spans="1:5" ht="40.799999999999997" customHeight="1">
      <c r="A14" s="42"/>
      <c r="B14" s="34"/>
      <c r="C14" s="34"/>
      <c r="D14" s="34"/>
      <c r="E14" s="43"/>
    </row>
    <row r="15" spans="1:5">
      <c r="A15" s="42"/>
      <c r="B15" s="34"/>
      <c r="C15" s="34"/>
      <c r="D15" s="34"/>
      <c r="E15" s="43"/>
    </row>
    <row r="16" spans="1:5">
      <c r="A16" s="42"/>
      <c r="B16" s="34"/>
      <c r="C16" s="34"/>
      <c r="D16" s="34"/>
      <c r="E16" s="43"/>
    </row>
    <row r="17" spans="1:5">
      <c r="A17" s="42"/>
      <c r="B17" s="34"/>
      <c r="C17" s="34"/>
      <c r="D17" s="34"/>
      <c r="E17" s="43"/>
    </row>
    <row r="18" spans="1:5">
      <c r="A18" s="42"/>
      <c r="B18" s="34"/>
      <c r="C18" s="34"/>
      <c r="D18" s="34"/>
      <c r="E18" s="43"/>
    </row>
    <row r="19" spans="1:5">
      <c r="A19" s="42"/>
      <c r="B19" s="34"/>
      <c r="C19" s="34"/>
      <c r="D19" s="34"/>
      <c r="E19" s="43"/>
    </row>
    <row r="20" spans="1:5" ht="39" customHeight="1">
      <c r="A20" s="42"/>
      <c r="B20" s="34"/>
      <c r="C20" s="34"/>
      <c r="D20" s="34"/>
      <c r="E20" s="43"/>
    </row>
    <row r="21" spans="1:5">
      <c r="A21" s="42"/>
      <c r="B21" s="34"/>
      <c r="C21" s="34"/>
      <c r="D21" s="34"/>
      <c r="E21" s="43"/>
    </row>
    <row r="22" spans="1:5">
      <c r="A22" s="42"/>
      <c r="B22" s="34"/>
      <c r="C22" s="34"/>
      <c r="D22" s="34"/>
      <c r="E22" s="43"/>
    </row>
    <row r="23" spans="1:5">
      <c r="A23" s="42"/>
      <c r="B23" s="34"/>
      <c r="C23" s="34"/>
      <c r="D23" s="34"/>
      <c r="E23" s="43"/>
    </row>
    <row r="24" spans="1:5">
      <c r="A24" s="42"/>
      <c r="B24" s="34"/>
      <c r="C24" s="34"/>
      <c r="D24" s="34"/>
      <c r="E24" s="43"/>
    </row>
    <row r="25" spans="1:5" ht="21.6" thickBot="1">
      <c r="A25" s="48"/>
      <c r="B25" s="49"/>
      <c r="C25" s="49"/>
      <c r="D25" s="49"/>
      <c r="E25" s="50"/>
    </row>
    <row r="26" spans="1:5" ht="21.6" thickTop="1"/>
  </sheetData>
  <mergeCells count="6">
    <mergeCell ref="B13:C13"/>
    <mergeCell ref="B7:D7"/>
    <mergeCell ref="B3:D3"/>
    <mergeCell ref="B5:C5"/>
    <mergeCell ref="B4:C4"/>
    <mergeCell ref="B6:C6"/>
  </mergeCells>
  <printOptions horizontalCentered="1"/>
  <pageMargins left="0.31496062992125984" right="0.31496062992125984" top="0.39370078740157483" bottom="0.9055118110236221" header="0.31496062992125984" footer="0.31496062992125984"/>
  <pageSetup paperSize="9" scale="76" orientation="portrait" horizontalDpi="200" verticalDpi="200" r:id="rId1"/>
  <headerFooter>
    <oddFooter>&amp;L&amp;"B Titr,Regular"نماینده کارفرما:
نام و امضاء:&amp;C&amp;"B Titr,Regular"نماینده مشاور:
نام و امضاء:&amp;R&amp;"B Titr,Regular"نماینده پیمانکار:
نام و امضاء:</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0000"/>
  </sheetPr>
  <dimension ref="A1:D8"/>
  <sheetViews>
    <sheetView rightToLeft="1" zoomScale="50" zoomScaleNormal="50" workbookViewId="0">
      <selection activeCell="A8" sqref="A8"/>
    </sheetView>
  </sheetViews>
  <sheetFormatPr defaultColWidth="9.109375" defaultRowHeight="27.6"/>
  <cols>
    <col min="1" max="1" width="148.44140625" style="5" customWidth="1"/>
    <col min="2" max="16384" width="9.109375" style="5"/>
  </cols>
  <sheetData>
    <row r="1" spans="1:4" ht="39.75" customHeight="1">
      <c r="A1" s="19" t="s">
        <v>24</v>
      </c>
    </row>
    <row r="2" spans="1:4" ht="55.2" customHeight="1">
      <c r="A2" s="17" t="s">
        <v>144</v>
      </c>
      <c r="B2" s="11"/>
      <c r="C2" s="11"/>
      <c r="D2" s="11"/>
    </row>
    <row r="3" spans="1:4" ht="93" customHeight="1">
      <c r="A3" s="18" t="s">
        <v>152</v>
      </c>
    </row>
    <row r="4" spans="1:4" ht="75.599999999999994" customHeight="1">
      <c r="A4" s="20" t="s">
        <v>153</v>
      </c>
    </row>
    <row r="5" spans="1:4" ht="148.19999999999999" customHeight="1">
      <c r="A5" s="21" t="s">
        <v>160</v>
      </c>
    </row>
    <row r="6" spans="1:4" ht="39" customHeight="1">
      <c r="A6" s="22" t="s">
        <v>119</v>
      </c>
    </row>
    <row r="7" spans="1:4" ht="30">
      <c r="A7" s="4"/>
    </row>
    <row r="8" spans="1:4" ht="30">
      <c r="A8" s="4"/>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توضیحات کلی</vt:lpstr>
      <vt:lpstr>متره ابنیه</vt:lpstr>
      <vt:lpstr>برگ مالی ابنیه</vt:lpstr>
      <vt:lpstr>خلاصه مالی ابنیه</vt:lpstr>
      <vt:lpstr>خلاصه ریالی کلی</vt:lpstr>
      <vt:lpstr>توضیحات تعدیل</vt:lpstr>
      <vt:lpstr>'برگ مالی ابنیه'!Print_Area</vt:lpstr>
      <vt:lpstr>'خلاصه ریالی کلی'!Print_Area</vt:lpstr>
      <vt:lpstr>'خلاصه مالی ابنیه'!Print_Area</vt:lpstr>
      <vt:lpstr>'متره ابنیه'!Print_Area</vt:lpstr>
      <vt:lpstr>'برگ مالی ابنیه'!Print_Titles</vt:lpstr>
      <vt:lpstr>'متره ابنیه'!Print_Titles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Ehsan</cp:lastModifiedBy>
  <cp:lastPrinted>2021-07-19T08:41:01Z</cp:lastPrinted>
  <dcterms:created xsi:type="dcterms:W3CDTF">2008-11-22T22:20:10Z</dcterms:created>
  <dcterms:modified xsi:type="dcterms:W3CDTF">2021-07-31T15:10:34Z</dcterms:modified>
</cp:coreProperties>
</file>